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Assumptions" sheetId="1" state="visible" r:id="rId1"/>
    <sheet name="Fee Comparison" sheetId="2" state="visible" r:id="rId2"/>
    <sheet name="BAD vs Peers" sheetId="3" state="visible" r:id="rId3"/>
    <sheet name="Revenue Estimate" sheetId="4" state="visible" r:id="rId4"/>
    <sheet name="Revenue by Club" sheetId="5" state="visible" r:id="rId5"/>
    <sheet name="Sensitivity" sheetId="6" state="visible" r:id="rId6"/>
    <sheet name="BAD Actuals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$#,##0.00"/>
    <numFmt numFmtId="165" formatCode="0.0%"/>
    <numFmt numFmtId="166" formatCode="$#,##0"/>
  </numFmts>
  <fonts count="3">
    <font>
      <name val="Calibri"/>
      <family val="2"/>
      <color theme="1"/>
      <sz val="11"/>
      <scheme val="minor"/>
    </font>
    <font>
      <b val="1"/>
      <color rgb="00FFFFFF"/>
    </font>
    <font>
      <b val="1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C6EFCE"/>
      </patternFill>
    </fill>
    <fill>
      <patternFill patternType="solid">
        <fgColor rgb="00FFEB9C"/>
      </patternFill>
    </fill>
    <fill>
      <patternFill patternType="solid">
        <fgColor rgb="00FCE4D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center" wrapText="1"/>
    </xf>
    <xf numFmtId="164" fontId="0" fillId="0" borderId="0" pivotButton="0" quotePrefix="0" xfId="0"/>
    <xf numFmtId="165" fontId="0" fillId="0" borderId="0" pivotButton="0" quotePrefix="0" xfId="0"/>
    <xf numFmtId="0" fontId="0" fillId="3" borderId="0" pivotButton="0" quotePrefix="0" xfId="0"/>
    <xf numFmtId="164" fontId="0" fillId="3" borderId="0" pivotButton="0" quotePrefix="0" xfId="0"/>
    <xf numFmtId="165" fontId="0" fillId="3" borderId="0" pivotButton="0" quotePrefix="0" xfId="0"/>
    <xf numFmtId="0" fontId="0" fillId="4" borderId="0" pivotButton="0" quotePrefix="0" xfId="0"/>
    <xf numFmtId="164" fontId="0" fillId="4" borderId="0" pivotButton="0" quotePrefix="0" xfId="0"/>
    <xf numFmtId="165" fontId="0" fillId="4" borderId="0" pivotButton="0" quotePrefix="0" xfId="0"/>
    <xf numFmtId="0" fontId="0" fillId="5" borderId="0" pivotButton="0" quotePrefix="0" xfId="0"/>
    <xf numFmtId="166" fontId="0" fillId="5" borderId="0" pivotButton="0" quotePrefix="0" xfId="0"/>
    <xf numFmtId="166" fontId="0" fillId="0" borderId="0" pivotButton="0" quotePrefix="0" xfId="0"/>
    <xf numFmtId="166" fontId="0" fillId="3" borderId="0" pivotButton="0" quotePrefix="0" xfId="0"/>
    <xf numFmtId="166" fontId="0" fillId="4" borderId="0" pivotButton="0" quotePrefix="0" xfId="0"/>
    <xf numFmtId="0" fontId="2" fillId="0" borderId="0" pivotButton="0" quotePrefix="0" xfId="0"/>
    <xf numFmtId="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styles" Target="styles.xml" Id="rId8" /><Relationship Type="http://schemas.openxmlformats.org/officeDocument/2006/relationships/theme" Target="theme/theme1.xml" Id="rId9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4" customWidth="1" min="1" max="1"/>
    <col width="10" customWidth="1" min="2" max="2"/>
    <col width="42" customWidth="1" min="3" max="3"/>
  </cols>
  <sheetData>
    <row r="1">
      <c r="A1" s="1" t="inlineStr">
        <is>
          <t>Assumption</t>
        </is>
      </c>
      <c r="B1" s="1" t="inlineStr">
        <is>
          <t>Value</t>
        </is>
      </c>
      <c r="C1" s="1" t="inlineStr">
        <is>
          <t>Note</t>
        </is>
      </c>
    </row>
    <row r="2">
      <c r="A2" t="inlineStr">
        <is>
          <t>HST rate</t>
        </is>
      </c>
      <c r="B2" t="n">
        <v>0.13</v>
      </c>
      <c r="C2" t="inlineStr">
        <is>
          <t>Ontario 13% (many club fees already include HST — see 'HST incl?' flag)</t>
        </is>
      </c>
    </row>
    <row r="3">
      <c r="A3" t="inlineStr">
        <is>
          <t>Scratch / no-show rate</t>
        </is>
      </c>
      <c r="B3" t="n">
        <v>0.08</v>
      </c>
      <c r="C3" t="inlineStr">
        <is>
          <t>Fraction of billed entries not actually swum; used for the conservative 'actual-swims' floor</t>
        </is>
      </c>
    </row>
    <row r="4">
      <c r="A4" t="inlineStr"/>
      <c r="B4" t="inlineStr"/>
    </row>
    <row r="5">
      <c r="A5" t="inlineStr">
        <is>
          <t>Method</t>
        </is>
      </c>
      <c r="B5" t="inlineStr"/>
      <c r="C5" t="inlineStr">
        <is>
          <t>Revenue = individual_entries x indiv_fee + relay_teams x relay_fee + swimmers x swimmer/admin_fee</t>
        </is>
      </c>
    </row>
    <row r="6">
      <c r="A6" t="inlineStr">
        <is>
          <t>Entries source</t>
        </is>
      </c>
      <c r="B6" t="inlineStr"/>
      <c r="C6" t="inlineStr">
        <is>
          <t>26 meets: MEASURED from entry/psych sheets. 194 meets: category-calibrated (see data/calibration.json). Flagged per row.</t>
        </is>
      </c>
    </row>
    <row r="7">
      <c r="A7" t="inlineStr">
        <is>
          <t>Billed vs actual</t>
        </is>
      </c>
      <c r="B7" t="inlineStr"/>
      <c r="C7" t="inlineStr">
        <is>
          <t>'Billed' = entries charged. 'Actual-swims floor' = billed x (1 - scratch rate). True revenue sits in this band.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32"/>
  <sheetViews>
    <sheetView workbookViewId="0">
      <selection activeCell="A1" sqref="A1"/>
    </sheetView>
  </sheetViews>
  <sheetFormatPr baseColWidth="8" defaultRowHeight="15"/>
  <cols>
    <col width="32" customWidth="1" min="1" max="1"/>
    <col width="10" customWidth="1" min="2" max="2"/>
    <col width="15" customWidth="1" min="3" max="3"/>
    <col width="12" customWidth="1" min="4" max="4"/>
    <col width="10" customWidth="1" min="5" max="5"/>
    <col width="17" customWidth="1" min="6" max="6"/>
    <col width="10" customWidth="1" min="7" max="7"/>
    <col width="11" customWidth="1" min="8" max="8"/>
    <col width="42" customWidth="1" min="9" max="9"/>
    <col width="39" customWidth="1" min="10" max="10"/>
  </cols>
  <sheetData>
    <row r="1">
      <c r="A1" s="1" t="inlineStr">
        <is>
          <t>Club</t>
        </is>
      </c>
      <c r="B1" s="1" t="inlineStr">
        <is>
          <t>Region</t>
        </is>
      </c>
      <c r="C1" s="1" t="inlineStr">
        <is>
          <t>Indiv event $</t>
        </is>
      </c>
      <c r="D1" s="1" t="inlineStr">
        <is>
          <t>Distance $</t>
        </is>
      </c>
      <c r="E1" s="1" t="inlineStr">
        <is>
          <t>Relay $</t>
        </is>
      </c>
      <c r="F1" s="1" t="inlineStr">
        <is>
          <t>Swimmer/admin $</t>
        </is>
      </c>
      <c r="G1" s="1" t="inlineStr">
        <is>
          <t>Deck $</t>
        </is>
      </c>
      <c r="H1" s="1" t="inlineStr">
        <is>
          <t>HST incl?</t>
        </is>
      </c>
      <c r="I1" s="1" t="inlineStr">
        <is>
          <t>Est. cost per 4-event swimmer $ (formula)</t>
        </is>
      </c>
      <c r="J1" s="1" t="inlineStr">
        <is>
          <t>vs median % (formula)</t>
        </is>
      </c>
    </row>
    <row r="2">
      <c r="A2" t="inlineStr">
        <is>
          <t>COBRA Swim Club</t>
        </is>
      </c>
      <c r="B2" t="inlineStr">
        <is>
          <t>Central</t>
        </is>
      </c>
      <c r="C2" t="n">
        <v>15</v>
      </c>
      <c r="E2" t="n">
        <v>20</v>
      </c>
      <c r="F2" t="n">
        <v>27.5</v>
      </c>
      <c r="G2" t="n">
        <v>25</v>
      </c>
      <c r="H2" t="inlineStr">
        <is>
          <t>N</t>
        </is>
      </c>
      <c r="I2" s="2">
        <f>IFERROR(C2*4+N(F2),0)</f>
        <v/>
      </c>
      <c r="J2" s="3">
        <f>IFERROR(I2/MEDIAN($I$2:$I$32)-1,"")</f>
        <v/>
      </c>
    </row>
    <row r="3">
      <c r="A3" t="inlineStr">
        <is>
          <t>Etobicoke Swim Club</t>
        </is>
      </c>
      <c r="B3" t="inlineStr">
        <is>
          <t>Central</t>
        </is>
      </c>
      <c r="C3" t="n">
        <v>15</v>
      </c>
      <c r="D3" t="n">
        <v>20</v>
      </c>
      <c r="E3" t="n">
        <v>22</v>
      </c>
      <c r="F3" t="n">
        <v>8</v>
      </c>
      <c r="G3" t="n">
        <v>20</v>
      </c>
      <c r="H3" t="inlineStr">
        <is>
          <t>N</t>
        </is>
      </c>
      <c r="I3" s="2">
        <f>IFERROR(C3*4+N(F3),0)</f>
        <v/>
      </c>
      <c r="J3" s="3">
        <f>IFERROR(I3/MEDIAN($I$2:$I$32)-1,"")</f>
        <v/>
      </c>
    </row>
    <row r="4">
      <c r="A4" t="inlineStr">
        <is>
          <t>Lakeshore Swim Club</t>
        </is>
      </c>
      <c r="B4" t="inlineStr">
        <is>
          <t>Central</t>
        </is>
      </c>
      <c r="C4" t="n">
        <v>15</v>
      </c>
      <c r="E4" t="n">
        <v>20</v>
      </c>
      <c r="F4" t="n">
        <v>5</v>
      </c>
      <c r="G4" t="n">
        <v>20</v>
      </c>
      <c r="H4" t="inlineStr">
        <is>
          <t>N</t>
        </is>
      </c>
      <c r="I4" s="2">
        <f>IFERROR(C4*4+N(F4),0)</f>
        <v/>
      </c>
      <c r="J4" s="3">
        <f>IFERROR(I4/MEDIAN($I$2:$I$32)-1,"")</f>
        <v/>
      </c>
    </row>
    <row r="5">
      <c r="A5" t="inlineStr">
        <is>
          <t>Mallards Swim Team</t>
        </is>
      </c>
      <c r="B5" t="inlineStr">
        <is>
          <t>Central</t>
        </is>
      </c>
      <c r="C5" t="n">
        <v>15</v>
      </c>
      <c r="D5" t="n">
        <v>20</v>
      </c>
      <c r="E5" t="n">
        <v>25</v>
      </c>
      <c r="F5" t="n">
        <v>12</v>
      </c>
      <c r="G5" t="n">
        <v>25</v>
      </c>
      <c r="H5" t="inlineStr">
        <is>
          <t>Y</t>
        </is>
      </c>
      <c r="I5" s="2">
        <f>IFERROR(C5*4+N(F5),0)</f>
        <v/>
      </c>
      <c r="J5" s="3">
        <f>IFERROR(I5/MEDIAN($I$2:$I$32)-1,"")</f>
        <v/>
      </c>
    </row>
    <row r="6">
      <c r="A6" t="inlineStr">
        <is>
          <t>Markham Aquatic Club</t>
        </is>
      </c>
      <c r="B6" t="inlineStr">
        <is>
          <t>Central</t>
        </is>
      </c>
      <c r="C6" t="n">
        <v>15</v>
      </c>
      <c r="D6" t="n">
        <v>20</v>
      </c>
      <c r="E6" t="n">
        <v>25</v>
      </c>
      <c r="F6" t="n">
        <v>10</v>
      </c>
      <c r="G6" t="n">
        <v>25</v>
      </c>
      <c r="H6" t="inlineStr">
        <is>
          <t>N</t>
        </is>
      </c>
      <c r="I6" s="2">
        <f>IFERROR(C6*4+N(F6),0)</f>
        <v/>
      </c>
      <c r="J6" s="3">
        <f>IFERROR(I6/MEDIAN($I$2:$I$32)-1,"")</f>
        <v/>
      </c>
    </row>
    <row r="7">
      <c r="A7" t="inlineStr">
        <is>
          <t>Milton Marlin Swim Team</t>
        </is>
      </c>
      <c r="B7" t="inlineStr">
        <is>
          <t>Central</t>
        </is>
      </c>
      <c r="C7" t="n">
        <v>17</v>
      </c>
      <c r="D7" t="n">
        <v>20</v>
      </c>
      <c r="E7" t="n">
        <v>20</v>
      </c>
      <c r="F7" t="n">
        <v>50</v>
      </c>
      <c r="G7" t="n">
        <v>50</v>
      </c>
      <c r="H7" t="inlineStr">
        <is>
          <t>N</t>
        </is>
      </c>
      <c r="I7" s="2">
        <f>IFERROR(C7*4+N(F7),0)</f>
        <v/>
      </c>
      <c r="J7" s="3">
        <f>IFERROR(I7/MEDIAN($I$2:$I$32)-1,"")</f>
        <v/>
      </c>
    </row>
    <row r="8">
      <c r="A8" t="inlineStr">
        <is>
          <t>Mississauga Aquatic Club</t>
        </is>
      </c>
      <c r="B8" t="inlineStr">
        <is>
          <t>Central</t>
        </is>
      </c>
      <c r="C8" t="n">
        <v>15.5</v>
      </c>
      <c r="D8" t="n">
        <v>20</v>
      </c>
      <c r="E8" t="n">
        <v>27.5</v>
      </c>
      <c r="F8" t="n">
        <v>12.5</v>
      </c>
      <c r="G8" t="n">
        <v>20</v>
      </c>
      <c r="H8" t="inlineStr">
        <is>
          <t>N</t>
        </is>
      </c>
      <c r="I8" s="2">
        <f>IFERROR(C8*4+N(F8),0)</f>
        <v/>
      </c>
      <c r="J8" s="3">
        <f>IFERROR(I8/MEDIAN($I$2:$I$32)-1,"")</f>
        <v/>
      </c>
    </row>
    <row r="9">
      <c r="A9" t="inlineStr">
        <is>
          <t>Newmarket Stingrays Swim Club</t>
        </is>
      </c>
      <c r="B9" t="inlineStr">
        <is>
          <t>Central</t>
        </is>
      </c>
      <c r="C9" t="n">
        <v>15</v>
      </c>
      <c r="D9" t="n">
        <v>20</v>
      </c>
      <c r="E9" t="n">
        <v>25</v>
      </c>
      <c r="F9" t="n">
        <v>8</v>
      </c>
      <c r="G9" t="n">
        <v>25</v>
      </c>
      <c r="H9" t="inlineStr">
        <is>
          <t>N</t>
        </is>
      </c>
      <c r="I9" s="2">
        <f>IFERROR(C9*4+N(F9),0)</f>
        <v/>
      </c>
      <c r="J9" s="3">
        <f>IFERROR(I9/MEDIAN($I$2:$I$32)-1,"")</f>
        <v/>
      </c>
    </row>
    <row r="10">
      <c r="A10" t="inlineStr">
        <is>
          <t>North York Aquatic Club</t>
        </is>
      </c>
      <c r="B10" t="inlineStr">
        <is>
          <t>Central</t>
        </is>
      </c>
      <c r="C10" t="n">
        <v>15</v>
      </c>
      <c r="D10" t="n">
        <v>20</v>
      </c>
      <c r="E10" t="n">
        <v>20</v>
      </c>
      <c r="F10" t="n">
        <v>10</v>
      </c>
      <c r="G10" t="n">
        <v>20</v>
      </c>
      <c r="H10" t="inlineStr">
        <is>
          <t>N</t>
        </is>
      </c>
      <c r="I10" s="2">
        <f>IFERROR(C10*4+N(F10),0)</f>
        <v/>
      </c>
      <c r="J10" s="3">
        <f>IFERROR(I10/MEDIAN($I$2:$I$32)-1,"")</f>
        <v/>
      </c>
    </row>
    <row r="11">
      <c r="A11" t="inlineStr">
        <is>
          <t>Oakville Aquatic Club</t>
        </is>
      </c>
      <c r="B11" t="inlineStr">
        <is>
          <t>Central</t>
        </is>
      </c>
      <c r="C11" t="n">
        <v>15</v>
      </c>
      <c r="D11" t="n">
        <v>20</v>
      </c>
      <c r="E11" t="n">
        <v>20</v>
      </c>
      <c r="F11" t="n">
        <v>45</v>
      </c>
      <c r="G11" t="n">
        <v>0</v>
      </c>
      <c r="H11" t="inlineStr">
        <is>
          <t>N</t>
        </is>
      </c>
      <c r="I11" s="2">
        <f>IFERROR(C11*4+N(F11),0)</f>
        <v/>
      </c>
      <c r="J11" s="3">
        <f>IFERROR(I11/MEDIAN($I$2:$I$32)-1,"")</f>
        <v/>
      </c>
    </row>
    <row r="12">
      <c r="A12" t="inlineStr">
        <is>
          <t>Oshawa Aquatic Club</t>
        </is>
      </c>
      <c r="B12" t="inlineStr">
        <is>
          <t>Central</t>
        </is>
      </c>
      <c r="C12" t="n">
        <v>15</v>
      </c>
      <c r="D12" t="n">
        <v>20</v>
      </c>
      <c r="E12" t="n">
        <v>20</v>
      </c>
      <c r="G12" t="n">
        <v>25</v>
      </c>
      <c r="H12" t="inlineStr">
        <is>
          <t>N</t>
        </is>
      </c>
      <c r="I12" s="2">
        <f>IFERROR(C12*4+N(F12),0)</f>
        <v/>
      </c>
      <c r="J12" s="3">
        <f>IFERROR(I12/MEDIAN($I$2:$I$32)-1,"")</f>
        <v/>
      </c>
    </row>
    <row r="13">
      <c r="A13" t="inlineStr">
        <is>
          <t>Pickering Swim Club Inc</t>
        </is>
      </c>
      <c r="B13" t="inlineStr">
        <is>
          <t>Central</t>
        </is>
      </c>
      <c r="C13" t="n">
        <v>13</v>
      </c>
      <c r="D13" t="n">
        <v>15</v>
      </c>
      <c r="E13" t="n">
        <v>20</v>
      </c>
      <c r="F13" t="n">
        <v>5</v>
      </c>
      <c r="G13" t="n">
        <v>15</v>
      </c>
      <c r="H13" t="inlineStr">
        <is>
          <t>N</t>
        </is>
      </c>
      <c r="I13" s="2">
        <f>IFERROR(C13*4+N(F13),0)</f>
        <v/>
      </c>
      <c r="J13" s="3">
        <f>IFERROR(I13/MEDIAN($I$2:$I$32)-1,"")</f>
        <v/>
      </c>
    </row>
    <row r="14">
      <c r="A14" t="inlineStr">
        <is>
          <t>Scarborough Swim Club</t>
        </is>
      </c>
      <c r="B14" t="inlineStr">
        <is>
          <t>Central</t>
        </is>
      </c>
      <c r="C14" t="n">
        <v>15</v>
      </c>
      <c r="D14" t="n">
        <v>20</v>
      </c>
      <c r="E14" t="n">
        <v>22.5</v>
      </c>
      <c r="F14" t="n">
        <v>10</v>
      </c>
      <c r="H14" t="inlineStr">
        <is>
          <t>N</t>
        </is>
      </c>
      <c r="I14" s="2">
        <f>IFERROR(C14*4+N(F14),0)</f>
        <v/>
      </c>
      <c r="J14" s="3">
        <f>IFERROR(I14/MEDIAN($I$2:$I$32)-1,"")</f>
        <v/>
      </c>
    </row>
    <row r="15">
      <c r="A15" t="inlineStr">
        <is>
          <t>The Richmond Hill Aquatic Club</t>
        </is>
      </c>
      <c r="B15" t="inlineStr">
        <is>
          <t>Central</t>
        </is>
      </c>
      <c r="C15" t="n">
        <v>15</v>
      </c>
      <c r="D15" t="n">
        <v>20</v>
      </c>
      <c r="E15" t="n">
        <v>25</v>
      </c>
      <c r="F15" t="n">
        <v>10</v>
      </c>
      <c r="G15" t="n">
        <v>22.5</v>
      </c>
      <c r="H15" t="inlineStr">
        <is>
          <t>N</t>
        </is>
      </c>
      <c r="I15" s="2">
        <f>IFERROR(C15*4+N(F15),0)</f>
        <v/>
      </c>
      <c r="J15" s="3">
        <f>IFERROR(I15/MEDIAN($I$2:$I$32)-1,"")</f>
        <v/>
      </c>
    </row>
    <row r="16">
      <c r="A16" t="inlineStr">
        <is>
          <t>Toronto Swim Club</t>
        </is>
      </c>
      <c r="B16" t="inlineStr">
        <is>
          <t>Central</t>
        </is>
      </c>
      <c r="F16" t="n">
        <v>40</v>
      </c>
      <c r="G16" t="n">
        <v>40</v>
      </c>
      <c r="H16" t="inlineStr">
        <is>
          <t>N</t>
        </is>
      </c>
      <c r="I16" s="2">
        <f>IFERROR(C16*4+N(F16),0)</f>
        <v/>
      </c>
      <c r="J16" s="3">
        <f>IFERROR(I16/MEDIAN($I$2:$I$32)-1,"")</f>
        <v/>
      </c>
    </row>
    <row r="17">
      <c r="A17" t="inlineStr">
        <is>
          <t>Uxbridge Swim Club</t>
        </is>
      </c>
      <c r="B17" t="inlineStr">
        <is>
          <t>Central</t>
        </is>
      </c>
      <c r="F17" t="n">
        <v>50</v>
      </c>
      <c r="G17" t="n">
        <v>0</v>
      </c>
      <c r="H17" t="inlineStr">
        <is>
          <t>N</t>
        </is>
      </c>
      <c r="I17" s="2">
        <f>IFERROR(C17*4+N(F17),0)</f>
        <v/>
      </c>
      <c r="J17" s="3">
        <f>IFERROR(I17/MEDIAN($I$2:$I$32)-1,"")</f>
        <v/>
      </c>
    </row>
    <row r="18">
      <c r="A18" t="inlineStr">
        <is>
          <t>Vaughan Aquatic Club</t>
        </is>
      </c>
      <c r="B18" t="inlineStr">
        <is>
          <t>Central</t>
        </is>
      </c>
      <c r="C18" t="n">
        <v>18</v>
      </c>
      <c r="G18" t="n">
        <v>23</v>
      </c>
      <c r="H18" t="inlineStr">
        <is>
          <t>N</t>
        </is>
      </c>
      <c r="I18" s="2">
        <f>IFERROR(C18*4+N(F18),0)</f>
        <v/>
      </c>
      <c r="J18" s="3">
        <f>IFERROR(I18/MEDIAN($I$2:$I$32)-1,"")</f>
        <v/>
      </c>
    </row>
    <row r="19">
      <c r="A19" t="inlineStr">
        <is>
          <t>Whitby Swimming</t>
        </is>
      </c>
      <c r="B19" t="inlineStr">
        <is>
          <t>Central</t>
        </is>
      </c>
      <c r="C19" t="n">
        <v>15</v>
      </c>
      <c r="D19" t="n">
        <v>18.5</v>
      </c>
      <c r="E19" t="n">
        <v>20</v>
      </c>
      <c r="F19" t="n">
        <v>12</v>
      </c>
      <c r="G19" t="n">
        <v>25</v>
      </c>
      <c r="H19" t="inlineStr">
        <is>
          <t>N</t>
        </is>
      </c>
      <c r="I19" s="2">
        <f>IFERROR(C19*4+N(F19),0)</f>
        <v/>
      </c>
      <c r="J19" s="3">
        <f>IFERROR(I19/MEDIAN($I$2:$I$32)-1,"")</f>
        <v/>
      </c>
    </row>
    <row r="20">
      <c r="A20" t="inlineStr">
        <is>
          <t>York Swim Club</t>
        </is>
      </c>
      <c r="B20" t="inlineStr">
        <is>
          <t>Central</t>
        </is>
      </c>
      <c r="C20" t="n">
        <v>15</v>
      </c>
      <c r="E20" t="n">
        <v>20</v>
      </c>
      <c r="G20" t="n">
        <v>20</v>
      </c>
      <c r="H20" t="inlineStr">
        <is>
          <t>N</t>
        </is>
      </c>
      <c r="I20" s="2">
        <f>IFERROR(C20*4+N(F20),0)</f>
        <v/>
      </c>
      <c r="J20" s="3">
        <f>IFERROR(I20/MEDIAN($I$2:$I$32)-1,"")</f>
        <v/>
      </c>
    </row>
    <row r="21">
      <c r="A21" t="inlineStr">
        <is>
          <t>Aylmer Optimist Arrows</t>
        </is>
      </c>
      <c r="B21" t="inlineStr">
        <is>
          <t>Western</t>
        </is>
      </c>
      <c r="F21" t="n">
        <v>35</v>
      </c>
      <c r="G21" t="n">
        <v>35</v>
      </c>
      <c r="H21" t="inlineStr">
        <is>
          <t>N</t>
        </is>
      </c>
      <c r="I21" s="2">
        <f>IFERROR(C21*4+N(F21),0)</f>
        <v/>
      </c>
      <c r="J21" s="3">
        <f>IFERROR(I21/MEDIAN($I$2:$I$32)-1,"")</f>
        <v/>
      </c>
    </row>
    <row r="22">
      <c r="A22" t="inlineStr">
        <is>
          <t>Brantford Aquatic Club</t>
        </is>
      </c>
      <c r="B22" t="inlineStr">
        <is>
          <t>Western</t>
        </is>
      </c>
      <c r="C22" t="n">
        <v>16</v>
      </c>
      <c r="D22" t="n">
        <v>20</v>
      </c>
      <c r="E22" t="n">
        <v>20</v>
      </c>
      <c r="F22" t="n">
        <v>11</v>
      </c>
      <c r="H22" t="inlineStr">
        <is>
          <t>N</t>
        </is>
      </c>
      <c r="I22" s="2">
        <f>IFERROR(C22*4+N(F22),0)</f>
        <v/>
      </c>
      <c r="J22" s="3">
        <f>IFERROR(I22/MEDIAN($I$2:$I$32)-1,"")</f>
        <v/>
      </c>
    </row>
    <row r="23">
      <c r="A23" s="4" t="inlineStr">
        <is>
          <t>Burlington Aquatic Devilrays</t>
        </is>
      </c>
      <c r="B23" s="4" t="inlineStr">
        <is>
          <t>Western</t>
        </is>
      </c>
      <c r="C23" s="4" t="n">
        <v>15.5</v>
      </c>
      <c r="D23" s="4" t="n"/>
      <c r="E23" s="4" t="n">
        <v>20</v>
      </c>
      <c r="F23" s="4" t="n">
        <v>5</v>
      </c>
      <c r="G23" s="4" t="n">
        <v>20</v>
      </c>
      <c r="H23" s="4" t="inlineStr">
        <is>
          <t>N</t>
        </is>
      </c>
      <c r="I23" s="5">
        <f>IFERROR(C23*4+N(F23),0)</f>
        <v/>
      </c>
      <c r="J23" s="6">
        <f>IFERROR(I23/MEDIAN($I$2:$I$32)-1,"")</f>
        <v/>
      </c>
    </row>
    <row r="24">
      <c r="A24" s="7" t="inlineStr">
        <is>
          <t>Golden Horseshoe Aquatic Club</t>
        </is>
      </c>
      <c r="B24" s="7" t="inlineStr">
        <is>
          <t>Western</t>
        </is>
      </c>
      <c r="C24" s="7" t="n">
        <v>15</v>
      </c>
      <c r="D24" s="7" t="n">
        <v>18</v>
      </c>
      <c r="E24" s="7" t="n">
        <v>25</v>
      </c>
      <c r="F24" s="7" t="n">
        <v>5</v>
      </c>
      <c r="G24" s="7" t="n">
        <v>20</v>
      </c>
      <c r="H24" s="7" t="inlineStr">
        <is>
          <t>N</t>
        </is>
      </c>
      <c r="I24" s="8">
        <f>IFERROR(C24*4+N(F24),0)</f>
        <v/>
      </c>
      <c r="J24" s="9">
        <f>IFERROR(I24/MEDIAN($I$2:$I$32)-1,"")</f>
        <v/>
      </c>
    </row>
    <row r="25">
      <c r="A25" t="inlineStr">
        <is>
          <t>Guelph Marlin Aquatic Club</t>
        </is>
      </c>
      <c r="B25" t="inlineStr">
        <is>
          <t>Western</t>
        </is>
      </c>
      <c r="C25" t="n">
        <v>17</v>
      </c>
      <c r="D25" t="n">
        <v>18</v>
      </c>
      <c r="E25" t="n">
        <v>20</v>
      </c>
      <c r="F25" t="n">
        <v>5</v>
      </c>
      <c r="G25" t="n">
        <v>20</v>
      </c>
      <c r="H25" t="inlineStr">
        <is>
          <t>N</t>
        </is>
      </c>
      <c r="I25" s="2">
        <f>IFERROR(C25*4+N(F25),0)</f>
        <v/>
      </c>
      <c r="J25" s="3">
        <f>IFERROR(I25/MEDIAN($I$2:$I$32)-1,"")</f>
        <v/>
      </c>
    </row>
    <row r="26">
      <c r="A26" t="inlineStr">
        <is>
          <t>Hamilton Aquatic Club</t>
        </is>
      </c>
      <c r="B26" t="inlineStr">
        <is>
          <t>Western</t>
        </is>
      </c>
      <c r="C26" t="n">
        <v>16</v>
      </c>
      <c r="D26" t="n">
        <v>20</v>
      </c>
      <c r="E26" t="n">
        <v>20</v>
      </c>
      <c r="F26" t="n">
        <v>30</v>
      </c>
      <c r="G26" t="n">
        <v>20</v>
      </c>
      <c r="H26" t="inlineStr">
        <is>
          <t>Y</t>
        </is>
      </c>
      <c r="I26" s="2">
        <f>IFERROR(C26*4+N(F26),0)</f>
        <v/>
      </c>
      <c r="J26" s="3">
        <f>IFERROR(I26/MEDIAN($I$2:$I$32)-1,"")</f>
        <v/>
      </c>
    </row>
    <row r="27">
      <c r="A27" t="inlineStr">
        <is>
          <t>London Aquatic Club</t>
        </is>
      </c>
      <c r="B27" t="inlineStr">
        <is>
          <t>Western</t>
        </is>
      </c>
      <c r="C27" t="n">
        <v>16</v>
      </c>
      <c r="D27" t="n">
        <v>20</v>
      </c>
      <c r="E27" t="n">
        <v>22</v>
      </c>
      <c r="F27" t="n">
        <v>10</v>
      </c>
      <c r="G27" t="n">
        <v>18</v>
      </c>
      <c r="H27" t="inlineStr">
        <is>
          <t>Y</t>
        </is>
      </c>
      <c r="I27" s="2">
        <f>IFERROR(C27*4+N(F27),0)</f>
        <v/>
      </c>
      <c r="J27" s="3">
        <f>IFERROR(I27/MEDIAN($I$2:$I$32)-1,"")</f>
        <v/>
      </c>
    </row>
    <row r="28">
      <c r="A28" t="inlineStr">
        <is>
          <t>Region of Waterloo Swim Club</t>
        </is>
      </c>
      <c r="B28" t="inlineStr">
        <is>
          <t>Western</t>
        </is>
      </c>
      <c r="C28" t="n">
        <v>15</v>
      </c>
      <c r="D28" t="n">
        <v>18</v>
      </c>
      <c r="E28" t="n">
        <v>20</v>
      </c>
      <c r="F28" t="n">
        <v>5</v>
      </c>
      <c r="G28" t="n">
        <v>17.5</v>
      </c>
      <c r="H28" t="inlineStr">
        <is>
          <t>Y</t>
        </is>
      </c>
      <c r="I28" s="2">
        <f>IFERROR(C28*4+N(F28),0)</f>
        <v/>
      </c>
      <c r="J28" s="3">
        <f>IFERROR(I28/MEDIAN($I$2:$I$32)-1,"")</f>
        <v/>
      </c>
    </row>
    <row r="29">
      <c r="A29" t="inlineStr">
        <is>
          <t>Royal City Aquatics</t>
        </is>
      </c>
      <c r="B29" t="inlineStr">
        <is>
          <t>Western</t>
        </is>
      </c>
      <c r="F29" t="n">
        <v>35</v>
      </c>
      <c r="H29" t="inlineStr">
        <is>
          <t>Y</t>
        </is>
      </c>
      <c r="I29" s="2">
        <f>IFERROR(C29*4+N(F29),0)</f>
        <v/>
      </c>
      <c r="J29" s="3">
        <f>IFERROR(I29/MEDIAN($I$2:$I$32)-1,"")</f>
        <v/>
      </c>
    </row>
    <row r="30">
      <c r="A30" t="inlineStr">
        <is>
          <t>Wilmot Aquatic Aces Club</t>
        </is>
      </c>
      <c r="B30" t="inlineStr">
        <is>
          <t>Western</t>
        </is>
      </c>
      <c r="C30" t="n">
        <v>15.5</v>
      </c>
      <c r="D30" t="n">
        <v>20</v>
      </c>
      <c r="E30" t="n">
        <v>20</v>
      </c>
      <c r="F30" t="n">
        <v>5</v>
      </c>
      <c r="H30" t="inlineStr">
        <is>
          <t>N</t>
        </is>
      </c>
      <c r="I30" s="2">
        <f>IFERROR(C30*4+N(F30),0)</f>
        <v/>
      </c>
      <c r="J30" s="3">
        <f>IFERROR(I30/MEDIAN($I$2:$I$32)-1,"")</f>
        <v/>
      </c>
    </row>
    <row r="31">
      <c r="A31" t="inlineStr">
        <is>
          <t>Windsor Aquatic Club</t>
        </is>
      </c>
      <c r="B31" t="inlineStr">
        <is>
          <t>Western</t>
        </is>
      </c>
      <c r="C31" t="n">
        <v>17</v>
      </c>
      <c r="D31" t="n">
        <v>20</v>
      </c>
      <c r="E31" t="n">
        <v>25</v>
      </c>
      <c r="F31" t="n">
        <v>40</v>
      </c>
      <c r="G31" t="n">
        <v>10</v>
      </c>
      <c r="H31" t="inlineStr">
        <is>
          <t>Y</t>
        </is>
      </c>
      <c r="I31" s="2">
        <f>IFERROR(C31*4+N(F31),0)</f>
        <v/>
      </c>
      <c r="J31" s="3">
        <f>IFERROR(I31/MEDIAN($I$2:$I$32)-1,"")</f>
        <v/>
      </c>
    </row>
    <row r="32">
      <c r="A32" t="inlineStr">
        <is>
          <t>Windsor-Essex Swim Team</t>
        </is>
      </c>
      <c r="B32" t="inlineStr">
        <is>
          <t>Western</t>
        </is>
      </c>
      <c r="C32" t="n">
        <v>16</v>
      </c>
      <c r="D32" t="n">
        <v>18</v>
      </c>
      <c r="E32" t="n">
        <v>20</v>
      </c>
      <c r="F32" t="n">
        <v>10</v>
      </c>
      <c r="G32" t="n">
        <v>20</v>
      </c>
      <c r="H32" t="inlineStr">
        <is>
          <t>N</t>
        </is>
      </c>
      <c r="I32" s="2">
        <f>IFERROR(C32*4+N(F32),0)</f>
        <v/>
      </c>
      <c r="J32" s="3">
        <f>IFERROR(I32/MEDIAN($I$2:$I$32)-1,"")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42" customWidth="1" min="1" max="1"/>
    <col width="23" customWidth="1" min="2" max="2"/>
    <col width="42" customWidth="1" min="3" max="3"/>
    <col width="42" customWidth="1" min="4" max="4"/>
    <col width="38" customWidth="1" min="5" max="5"/>
    <col width="24" customWidth="1" min="6" max="6"/>
  </cols>
  <sheetData>
    <row r="1">
      <c r="A1" s="1" t="inlineStr">
        <is>
          <t>Metric</t>
        </is>
      </c>
      <c r="B1" s="1" t="inlineStr">
        <is>
          <t>BAD</t>
        </is>
      </c>
      <c r="C1" s="1" t="inlineStr">
        <is>
          <t>Western median</t>
        </is>
      </c>
      <c r="D1" s="1" t="inlineStr">
        <is>
          <t>Central median</t>
        </is>
      </c>
      <c r="E1" s="1" t="inlineStr">
        <is>
          <t>All median</t>
        </is>
      </c>
      <c r="F1" s="1" t="inlineStr">
        <is>
          <t>BAD vs All % (formula)</t>
        </is>
      </c>
    </row>
    <row r="2">
      <c r="A2" t="inlineStr">
        <is>
          <t>Indiv event $</t>
        </is>
      </c>
      <c r="B2" s="2">
        <f>'Fee Comparison'!C23</f>
        <v/>
      </c>
      <c r="C2" s="2">
        <f t="array" ref="C2">MEDIAN(IF('Fee Comparison'!$B$2:$B$32="Western",'Fee Comparison'!$C$2:$C$32))</f>
        <v/>
      </c>
      <c r="D2" s="2">
        <f t="array" ref="D2">MEDIAN(IF('Fee Comparison'!$B$2:$B$32="Central",'Fee Comparison'!$C$2:$C$32))</f>
        <v/>
      </c>
      <c r="E2" s="2">
        <f>MEDIAN('Fee Comparison'!$C$2:$C$32)</f>
        <v/>
      </c>
      <c r="F2" s="3">
        <f>IFERROR(B2/E2-1,"")</f>
        <v/>
      </c>
    </row>
    <row r="3">
      <c r="A3" t="inlineStr">
        <is>
          <t>Relay $</t>
        </is>
      </c>
      <c r="B3" s="2">
        <f>'Fee Comparison'!E23</f>
        <v/>
      </c>
      <c r="C3" s="2">
        <f t="array" ref="C3">MEDIAN(IF('Fee Comparison'!$B$2:$B$32="Western",'Fee Comparison'!$E$2:$E$32))</f>
        <v/>
      </c>
      <c r="D3" s="2">
        <f t="array" ref="D3">MEDIAN(IF('Fee Comparison'!$B$2:$B$32="Central",'Fee Comparison'!$E$2:$E$32))</f>
        <v/>
      </c>
      <c r="E3" s="2">
        <f>MEDIAN('Fee Comparison'!$E$2:$E$32)</f>
        <v/>
      </c>
      <c r="F3" s="3">
        <f>IFERROR(B3/E3-1,"")</f>
        <v/>
      </c>
    </row>
    <row r="4">
      <c r="A4" t="inlineStr">
        <is>
          <t>Swimmer/admin $</t>
        </is>
      </c>
      <c r="B4" s="2">
        <f>'Fee Comparison'!F23</f>
        <v/>
      </c>
      <c r="C4" s="2">
        <f t="array" ref="C4">MEDIAN(IF('Fee Comparison'!$B$2:$B$32="Western",'Fee Comparison'!$F$2:$F$32))</f>
        <v/>
      </c>
      <c r="D4" s="2">
        <f t="array" ref="D4">MEDIAN(IF('Fee Comparison'!$B$2:$B$32="Central",'Fee Comparison'!$F$2:$F$32))</f>
        <v/>
      </c>
      <c r="E4" s="2">
        <f>MEDIAN('Fee Comparison'!$F$2:$F$32)</f>
        <v/>
      </c>
      <c r="F4" s="3">
        <f>IFERROR(B4/E4-1,"")</f>
        <v/>
      </c>
    </row>
    <row r="5">
      <c r="A5" t="inlineStr">
        <is>
          <t>Est. cost per 4-event swimmer $ (formula)</t>
        </is>
      </c>
      <c r="B5" s="2">
        <f>'Fee Comparison'!I23</f>
        <v/>
      </c>
      <c r="C5" s="2">
        <f t="array" ref="C5">MEDIAN(IF('Fee Comparison'!$B$2:$B$32="Western",'Fee Comparison'!$I$2:$I$32))</f>
        <v/>
      </c>
      <c r="D5" s="2">
        <f t="array" ref="D5">MEDIAN(IF('Fee Comparison'!$B$2:$B$32="Central",'Fee Comparison'!$I$2:$I$32))</f>
        <v/>
      </c>
      <c r="E5" s="2">
        <f>MEDIAN('Fee Comparison'!$I$2:$I$32)</f>
        <v/>
      </c>
      <c r="F5" s="3">
        <f>IFERROR(B5/E5-1,"")</f>
        <v/>
      </c>
    </row>
    <row r="6"/>
    <row r="7">
      <c r="A7" t="inlineStr">
        <is>
          <t>Interpretation: negative % = BAD charges BELOW the regional/provincial median (headroom to raise); positive = above.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P108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2" customWidth="1" min="1" max="1"/>
    <col width="32" customWidth="1" min="2" max="2"/>
    <col width="10" customWidth="1" min="3" max="3"/>
    <col width="12" customWidth="1" min="4" max="4"/>
    <col width="12" customWidth="1" min="5" max="5"/>
    <col width="10" customWidth="1" min="6" max="6"/>
    <col width="15" customWidth="1" min="7" max="7"/>
    <col width="13" customWidth="1" min="8" max="8"/>
    <col width="14" customWidth="1" min="9" max="9"/>
    <col width="13" customWidth="1" min="10" max="10"/>
    <col width="13" customWidth="1" min="11" max="11"/>
    <col width="15" customWidth="1" min="12" max="12"/>
    <col width="42" customWidth="1" min="13" max="13"/>
    <col width="40" customWidth="1" min="14" max="14"/>
    <col width="16" customWidth="1" min="15" max="15"/>
    <col width="10" customWidth="1" min="16" max="16"/>
  </cols>
  <sheetData>
    <row r="1">
      <c r="A1" s="1" t="inlineStr">
        <is>
          <t>Meet</t>
        </is>
      </c>
      <c r="B1" s="1" t="inlineStr">
        <is>
          <t>Club</t>
        </is>
      </c>
      <c r="C1" s="1" t="inlineStr">
        <is>
          <t>Region</t>
        </is>
      </c>
      <c r="D1" s="1" t="inlineStr">
        <is>
          <t>Category</t>
        </is>
      </c>
      <c r="E1" s="1" t="inlineStr">
        <is>
          <t>Date</t>
        </is>
      </c>
      <c r="F1" s="1" t="inlineStr">
        <is>
          <t>Swimmers</t>
        </is>
      </c>
      <c r="G1" s="1" t="inlineStr">
        <is>
          <t>Indiv entries</t>
        </is>
      </c>
      <c r="H1" s="1" t="inlineStr">
        <is>
          <t>Relay teams</t>
        </is>
      </c>
      <c r="I1" s="1" t="inlineStr">
        <is>
          <t>Actual swims</t>
        </is>
      </c>
      <c r="J1" s="1" t="inlineStr">
        <is>
          <t>Indiv fee $</t>
        </is>
      </c>
      <c r="K1" s="1" t="inlineStr">
        <is>
          <t>Relay fee $</t>
        </is>
      </c>
      <c r="L1" s="1" t="inlineStr">
        <is>
          <t>Swimmer fee $</t>
        </is>
      </c>
      <c r="M1" s="1" t="inlineStr">
        <is>
          <t>Est. revenue (billed) $</t>
        </is>
      </c>
      <c r="N1" s="1" t="inlineStr">
        <is>
          <t>Actual-swims floor $</t>
        </is>
      </c>
      <c r="O1" s="1" t="inlineStr">
        <is>
          <t>Confidence</t>
        </is>
      </c>
      <c r="P1" s="1" t="inlineStr">
        <is>
          <t>Basis</t>
        </is>
      </c>
    </row>
    <row r="2">
      <c r="A2" s="10" t="inlineStr">
        <is>
          <t>AOA SEAL Meet</t>
        </is>
      </c>
      <c r="B2" s="10" t="inlineStr">
        <is>
          <t>Aylmer Optimist Arrows</t>
        </is>
      </c>
      <c r="C2" s="10" t="inlineStr">
        <is>
          <t>Western</t>
        </is>
      </c>
      <c r="D2" s="10" t="inlineStr">
        <is>
          <t>sanctioned</t>
        </is>
      </c>
      <c r="E2" s="10" t="inlineStr">
        <is>
          <t>2025-10-26</t>
        </is>
      </c>
      <c r="F2" s="10" t="n">
        <v>300</v>
      </c>
      <c r="G2" s="10" t="n">
        <v>1287</v>
      </c>
      <c r="H2" s="10" t="n">
        <v>24</v>
      </c>
      <c r="I2" s="10" t="n"/>
      <c r="J2" s="10" t="n"/>
      <c r="K2" s="10" t="n"/>
      <c r="L2" s="10" t="n">
        <v>35</v>
      </c>
      <c r="M2" s="11">
        <f>IFERROR(N(G2)*N(J2)+N(H2)*N(K2)+N(F2)*N(L2),"")</f>
        <v/>
      </c>
      <c r="N2" s="11">
        <f>IFERROR(M2*(1-Assumptions!$B$3),"")</f>
        <v/>
      </c>
      <c r="O2" s="10" t="inlineStr">
        <is>
          <t>estimate</t>
        </is>
      </c>
      <c r="P2" s="10" t="inlineStr">
        <is>
          <t>estimate</t>
        </is>
      </c>
    </row>
    <row r="3">
      <c r="A3" s="10" t="inlineStr">
        <is>
          <t>CYPS SEAL League Meet</t>
        </is>
      </c>
      <c r="B3" s="10" t="inlineStr">
        <is>
          <t>Aylmer Optimist Arrows</t>
        </is>
      </c>
      <c r="C3" s="10" t="inlineStr">
        <is>
          <t>Western</t>
        </is>
      </c>
      <c r="D3" s="10" t="inlineStr">
        <is>
          <t>sanctioned</t>
        </is>
      </c>
      <c r="E3" s="10" t="inlineStr">
        <is>
          <t>2026-02-08</t>
        </is>
      </c>
      <c r="F3" s="10" t="n">
        <v>300</v>
      </c>
      <c r="G3" s="10" t="n">
        <v>1287</v>
      </c>
      <c r="H3" s="10" t="n">
        <v>24</v>
      </c>
      <c r="I3" s="10" t="n"/>
      <c r="J3" s="10" t="n"/>
      <c r="K3" s="10" t="n"/>
      <c r="L3" s="10" t="n">
        <v>35</v>
      </c>
      <c r="M3" s="11">
        <f>IFERROR(N(G3)*N(J3)+N(H3)*N(K3)+N(F3)*N(L3),"")</f>
        <v/>
      </c>
      <c r="N3" s="11">
        <f>IFERROR(M3*(1-Assumptions!$B$3),"")</f>
        <v/>
      </c>
      <c r="O3" s="10" t="inlineStr">
        <is>
          <t>estimate</t>
        </is>
      </c>
      <c r="P3" s="10" t="inlineStr">
        <is>
          <t>estimate</t>
        </is>
      </c>
    </row>
    <row r="4">
      <c r="A4" s="10" t="inlineStr">
        <is>
          <t>Team Showdown (SCM Invitational)</t>
        </is>
      </c>
      <c r="B4" s="10" t="inlineStr">
        <is>
          <t>Brantford Aquatic Club</t>
        </is>
      </c>
      <c r="C4" s="10" t="inlineStr">
        <is>
          <t>Western</t>
        </is>
      </c>
      <c r="D4" s="10" t="inlineStr">
        <is>
          <t>sanctioned</t>
        </is>
      </c>
      <c r="E4" s="10" t="inlineStr">
        <is>
          <t>2025-12-11</t>
        </is>
      </c>
      <c r="F4" s="10" t="n">
        <v>300</v>
      </c>
      <c r="G4" s="10" t="n">
        <v>1287</v>
      </c>
      <c r="H4" s="10" t="n">
        <v>24</v>
      </c>
      <c r="I4" s="10" t="n"/>
      <c r="J4" s="10" t="n">
        <v>15</v>
      </c>
      <c r="K4" s="10" t="n">
        <v>20</v>
      </c>
      <c r="L4" s="10" t="n">
        <v>10</v>
      </c>
      <c r="M4" s="11">
        <f>IFERROR(N(G4)*N(J4)+N(H4)*N(K4)+N(F4)*N(L4),"")</f>
        <v/>
      </c>
      <c r="N4" s="11">
        <f>IFERROR(M4*(1-Assumptions!$B$3),"")</f>
        <v/>
      </c>
      <c r="O4" s="10" t="inlineStr">
        <is>
          <t>estimate</t>
        </is>
      </c>
      <c r="P4" s="10" t="inlineStr">
        <is>
          <t>estimate</t>
        </is>
      </c>
    </row>
    <row r="5">
      <c r="A5" s="10" t="inlineStr">
        <is>
          <t>Jeff and Sandy Lee Spring Invitational</t>
        </is>
      </c>
      <c r="B5" s="10" t="inlineStr">
        <is>
          <t>Brantford Aquatic Club</t>
        </is>
      </c>
      <c r="C5" s="10" t="inlineStr">
        <is>
          <t>Western</t>
        </is>
      </c>
      <c r="D5" s="10" t="inlineStr">
        <is>
          <t>sanctioned</t>
        </is>
      </c>
      <c r="E5" s="10" t="inlineStr">
        <is>
          <t>2026-04-10</t>
        </is>
      </c>
      <c r="F5" s="10" t="n">
        <v>300</v>
      </c>
      <c r="G5" s="10" t="n">
        <v>1287</v>
      </c>
      <c r="H5" s="10" t="n">
        <v>24</v>
      </c>
      <c r="I5" s="10" t="n"/>
      <c r="J5" s="10" t="n">
        <v>17</v>
      </c>
      <c r="K5" s="10" t="n"/>
      <c r="L5" s="10" t="n">
        <v>12</v>
      </c>
      <c r="M5" s="11">
        <f>IFERROR(N(G5)*N(J5)+N(H5)*N(K5)+N(F5)*N(L5),"")</f>
        <v/>
      </c>
      <c r="N5" s="11">
        <f>IFERROR(M5*(1-Assumptions!$B$3),"")</f>
        <v/>
      </c>
      <c r="O5" s="10" t="inlineStr">
        <is>
          <t>estimate</t>
        </is>
      </c>
      <c r="P5" s="10" t="inlineStr">
        <is>
          <t>estimate</t>
        </is>
      </c>
    </row>
    <row r="6">
      <c r="A6" s="10" t="inlineStr">
        <is>
          <t>BAD Fall Invitational</t>
        </is>
      </c>
      <c r="B6" s="10" t="inlineStr">
        <is>
          <t>Burlington Aquatic Devilrays</t>
        </is>
      </c>
      <c r="C6" s="10" t="inlineStr">
        <is>
          <t>Western</t>
        </is>
      </c>
      <c r="D6" s="10" t="inlineStr">
        <is>
          <t>sanctioned</t>
        </is>
      </c>
      <c r="E6" s="10" t="inlineStr">
        <is>
          <t>2025-11-01</t>
        </is>
      </c>
      <c r="F6" s="10" t="n">
        <v>300</v>
      </c>
      <c r="G6" s="10" t="n">
        <v>1287</v>
      </c>
      <c r="H6" s="10" t="n">
        <v>24</v>
      </c>
      <c r="I6" s="10" t="n"/>
      <c r="J6" s="10" t="n">
        <v>15</v>
      </c>
      <c r="K6" s="10" t="n">
        <v>20</v>
      </c>
      <c r="L6" s="10" t="n">
        <v>5</v>
      </c>
      <c r="M6" s="11">
        <f>IFERROR(N(G6)*N(J6)+N(H6)*N(K6)+N(F6)*N(L6),"")</f>
        <v/>
      </c>
      <c r="N6" s="11">
        <f>IFERROR(M6*(1-Assumptions!$B$3),"")</f>
        <v/>
      </c>
      <c r="O6" s="10" t="inlineStr">
        <is>
          <t>estimate</t>
        </is>
      </c>
      <c r="P6" s="10" t="inlineStr">
        <is>
          <t>estimate</t>
        </is>
      </c>
    </row>
    <row r="7">
      <c r="A7" s="10" t="inlineStr">
        <is>
          <t>BAD Fall Development Meet (Novice Meet)</t>
        </is>
      </c>
      <c r="B7" s="10" t="inlineStr">
        <is>
          <t>Burlington Aquatic Devilrays</t>
        </is>
      </c>
      <c r="C7" s="10" t="inlineStr">
        <is>
          <t>Western</t>
        </is>
      </c>
      <c r="D7" s="10" t="inlineStr">
        <is>
          <t>other</t>
        </is>
      </c>
      <c r="E7" s="10" t="inlineStr">
        <is>
          <t>2025-11-30</t>
        </is>
      </c>
      <c r="F7" s="10" t="n">
        <v>120</v>
      </c>
      <c r="G7" s="10" t="n">
        <v>408</v>
      </c>
      <c r="H7" s="10" t="n">
        <v>5</v>
      </c>
      <c r="I7" s="10" t="n"/>
      <c r="J7" s="10" t="n">
        <v>15</v>
      </c>
      <c r="K7" s="10" t="n">
        <v>20</v>
      </c>
      <c r="L7" s="10" t="n">
        <v>5</v>
      </c>
      <c r="M7" s="11">
        <f>IFERROR(N(G7)*N(J7)+N(H7)*N(K7)+N(F7)*N(L7),"")</f>
        <v/>
      </c>
      <c r="N7" s="11">
        <f>IFERROR(M7*(1-Assumptions!$B$3),"")</f>
        <v/>
      </c>
      <c r="O7" s="10" t="inlineStr">
        <is>
          <t>estimate</t>
        </is>
      </c>
      <c r="P7" s="10" t="inlineStr">
        <is>
          <t>estimate</t>
        </is>
      </c>
    </row>
    <row r="8">
      <c r="A8" s="10" t="inlineStr">
        <is>
          <t>BAD Spring Invitational</t>
        </is>
      </c>
      <c r="B8" s="10" t="inlineStr">
        <is>
          <t>Burlington Aquatic Devilrays</t>
        </is>
      </c>
      <c r="C8" s="10" t="inlineStr">
        <is>
          <t>Western</t>
        </is>
      </c>
      <c r="D8" s="10" t="inlineStr">
        <is>
          <t>sanctioned</t>
        </is>
      </c>
      <c r="E8" s="10" t="inlineStr">
        <is>
          <t>2026-03-06</t>
        </is>
      </c>
      <c r="F8" s="10" t="n">
        <v>300</v>
      </c>
      <c r="G8" s="10" t="n">
        <v>1287</v>
      </c>
      <c r="H8" s="10" t="n">
        <v>24</v>
      </c>
      <c r="I8" s="10" t="n"/>
      <c r="J8" s="10" t="n">
        <v>16</v>
      </c>
      <c r="K8" s="10" t="n"/>
      <c r="L8" s="10" t="n">
        <v>5</v>
      </c>
      <c r="M8" s="11">
        <f>IFERROR(N(G8)*N(J8)+N(H8)*N(K8)+N(F8)*N(L8),"")</f>
        <v/>
      </c>
      <c r="N8" s="11">
        <f>IFERROR(M8*(1-Assumptions!$B$3),"")</f>
        <v/>
      </c>
      <c r="O8" s="10" t="inlineStr">
        <is>
          <t>estimate</t>
        </is>
      </c>
      <c r="P8" s="10" t="inlineStr">
        <is>
          <t>estimate</t>
        </is>
      </c>
    </row>
    <row r="9">
      <c r="A9" s="10" t="inlineStr">
        <is>
          <t>BAD Spring Development Meet (Novice Meet)</t>
        </is>
      </c>
      <c r="B9" s="10" t="inlineStr">
        <is>
          <t>Burlington Aquatic Devilrays</t>
        </is>
      </c>
      <c r="C9" s="10" t="inlineStr">
        <is>
          <t>Western</t>
        </is>
      </c>
      <c r="D9" s="10" t="inlineStr">
        <is>
          <t>other</t>
        </is>
      </c>
      <c r="E9" s="10" t="inlineStr">
        <is>
          <t>2026-04-26</t>
        </is>
      </c>
      <c r="F9" s="10" t="n">
        <v>120</v>
      </c>
      <c r="G9" s="10" t="n">
        <v>408</v>
      </c>
      <c r="H9" s="10" t="n">
        <v>5</v>
      </c>
      <c r="I9" s="10" t="n"/>
      <c r="J9" s="10" t="n"/>
      <c r="K9" s="10" t="n"/>
      <c r="L9" s="10" t="n">
        <v>35</v>
      </c>
      <c r="M9" s="11">
        <f>IFERROR(N(G9)*N(J9)+N(H9)*N(K9)+N(F9)*N(L9),"")</f>
        <v/>
      </c>
      <c r="N9" s="11">
        <f>IFERROR(M9*(1-Assumptions!$B$3),"")</f>
        <v/>
      </c>
      <c r="O9" s="10" t="inlineStr">
        <is>
          <t>estimate</t>
        </is>
      </c>
      <c r="P9" s="10" t="inlineStr">
        <is>
          <t>estimate</t>
        </is>
      </c>
    </row>
    <row r="10">
      <c r="A10" s="10" t="inlineStr">
        <is>
          <t>BAD Outdoor LC Invitational (Nelson)</t>
        </is>
      </c>
      <c r="B10" s="10" t="inlineStr">
        <is>
          <t>Burlington Aquatic Devilrays</t>
        </is>
      </c>
      <c r="C10" s="10" t="inlineStr">
        <is>
          <t>Western</t>
        </is>
      </c>
      <c r="D10" s="10" t="inlineStr">
        <is>
          <t>sanctioned</t>
        </is>
      </c>
      <c r="E10" s="10" t="inlineStr">
        <is>
          <t>2026-06-19</t>
        </is>
      </c>
      <c r="F10" s="10" t="n">
        <v>300</v>
      </c>
      <c r="G10" s="10" t="n">
        <v>1287</v>
      </c>
      <c r="H10" s="10" t="n">
        <v>24</v>
      </c>
      <c r="I10" s="10" t="n"/>
      <c r="J10" s="10" t="n">
        <v>17</v>
      </c>
      <c r="K10" s="10" t="n"/>
      <c r="L10" s="10" t="n">
        <v>10</v>
      </c>
      <c r="M10" s="11">
        <f>IFERROR(N(G10)*N(J10)+N(H10)*N(K10)+N(F10)*N(L10),"")</f>
        <v/>
      </c>
      <c r="N10" s="11">
        <f>IFERROR(M10*(1-Assumptions!$B$3),"")</f>
        <v/>
      </c>
      <c r="O10" s="10" t="inlineStr">
        <is>
          <t>estimate</t>
        </is>
      </c>
      <c r="P10" s="10" t="inlineStr">
        <is>
          <t>estimate</t>
        </is>
      </c>
    </row>
    <row r="11">
      <c r="A11" s="10" t="inlineStr">
        <is>
          <t>Stephen Clarke Classic Invitational</t>
        </is>
      </c>
      <c r="B11" s="10" t="inlineStr">
        <is>
          <t>COBRA Swim Club</t>
        </is>
      </c>
      <c r="C11" s="10" t="inlineStr">
        <is>
          <t>Central</t>
        </is>
      </c>
      <c r="D11" s="10" t="inlineStr">
        <is>
          <t>sanctioned</t>
        </is>
      </c>
      <c r="E11" s="10" t="inlineStr">
        <is>
          <t>2026-01-10</t>
        </is>
      </c>
      <c r="F11" s="10" t="n">
        <v>300</v>
      </c>
      <c r="G11" s="10" t="n">
        <v>1287</v>
      </c>
      <c r="H11" s="10" t="n">
        <v>24</v>
      </c>
      <c r="I11" s="10" t="n"/>
      <c r="J11" s="10" t="n">
        <v>15</v>
      </c>
      <c r="K11" s="10" t="n">
        <v>20</v>
      </c>
      <c r="L11" s="10" t="n"/>
      <c r="M11" s="11">
        <f>IFERROR(N(G11)*N(J11)+N(H11)*N(K11)+N(F11)*N(L11),"")</f>
        <v/>
      </c>
      <c r="N11" s="11">
        <f>IFERROR(M11*(1-Assumptions!$B$3),"")</f>
        <v/>
      </c>
      <c r="O11" s="10" t="inlineStr">
        <is>
          <t>estimate</t>
        </is>
      </c>
      <c r="P11" s="10" t="inlineStr">
        <is>
          <t>estimate</t>
        </is>
      </c>
    </row>
    <row r="12">
      <c r="A12" s="10" t="inlineStr">
        <is>
          <t>Future Stars League</t>
        </is>
      </c>
      <c r="B12" s="10" t="inlineStr">
        <is>
          <t>COBRA Swim Club</t>
        </is>
      </c>
      <c r="C12" s="10" t="inlineStr">
        <is>
          <t>Central</t>
        </is>
      </c>
      <c r="D12" s="10" t="inlineStr">
        <is>
          <t>sanctioned</t>
        </is>
      </c>
      <c r="E12" s="10" t="inlineStr">
        <is>
          <t>2026-04-26</t>
        </is>
      </c>
      <c r="F12" s="10" t="n">
        <v>300</v>
      </c>
      <c r="G12" s="10" t="n">
        <v>1287</v>
      </c>
      <c r="H12" s="10" t="n">
        <v>24</v>
      </c>
      <c r="I12" s="10" t="n"/>
      <c r="J12" s="10" t="n"/>
      <c r="K12" s="10" t="n"/>
      <c r="L12" s="10" t="n">
        <v>50</v>
      </c>
      <c r="M12" s="11">
        <f>IFERROR(N(G12)*N(J12)+N(H12)*N(K12)+N(F12)*N(L12),"")</f>
        <v/>
      </c>
      <c r="N12" s="11">
        <f>IFERROR(M12*(1-Assumptions!$B$3),"")</f>
        <v/>
      </c>
      <c r="O12" s="10" t="inlineStr">
        <is>
          <t>estimate</t>
        </is>
      </c>
      <c r="P12" s="10" t="inlineStr">
        <is>
          <t>estimate</t>
        </is>
      </c>
    </row>
    <row r="13">
      <c r="A13" s="10" t="inlineStr">
        <is>
          <t>CR Division 2 LC Championships</t>
        </is>
      </c>
      <c r="B13" s="10" t="inlineStr">
        <is>
          <t>COBRA Swim Club</t>
        </is>
      </c>
      <c r="C13" s="10" t="inlineStr">
        <is>
          <t>Central</t>
        </is>
      </c>
      <c r="D13" s="10" t="inlineStr">
        <is>
          <t>sanctioned</t>
        </is>
      </c>
      <c r="E13" s="10" t="inlineStr">
        <is>
          <t>2026-06-12</t>
        </is>
      </c>
      <c r="F13" s="10" t="n">
        <v>300</v>
      </c>
      <c r="G13" s="10" t="n">
        <v>1287</v>
      </c>
      <c r="H13" s="10" t="n">
        <v>24</v>
      </c>
      <c r="I13" s="10" t="n"/>
      <c r="J13" s="10" t="n">
        <v>15</v>
      </c>
      <c r="K13" s="10" t="n"/>
      <c r="L13" s="10" t="n">
        <v>5</v>
      </c>
      <c r="M13" s="11">
        <f>IFERROR(N(G13)*N(J13)+N(H13)*N(K13)+N(F13)*N(L13),"")</f>
        <v/>
      </c>
      <c r="N13" s="11">
        <f>IFERROR(M13*(1-Assumptions!$B$3),"")</f>
        <v/>
      </c>
      <c r="O13" s="10" t="inlineStr">
        <is>
          <t>estimate</t>
        </is>
      </c>
      <c r="P13" s="10" t="inlineStr">
        <is>
          <t>estimate</t>
        </is>
      </c>
    </row>
    <row r="14">
      <c r="A14" s="10" t="inlineStr">
        <is>
          <t>Hall of Fame</t>
        </is>
      </c>
      <c r="B14" s="10" t="inlineStr">
        <is>
          <t>Etobicoke Swim Club</t>
        </is>
      </c>
      <c r="C14" s="10" t="inlineStr">
        <is>
          <t>Central</t>
        </is>
      </c>
      <c r="D14" s="10" t="inlineStr">
        <is>
          <t>sanctioned</t>
        </is>
      </c>
      <c r="E14" s="10" t="inlineStr">
        <is>
          <t>2025-10-18</t>
        </is>
      </c>
      <c r="F14" s="10" t="n">
        <v>300</v>
      </c>
      <c r="G14" s="10" t="n">
        <v>1287</v>
      </c>
      <c r="H14" s="10" t="n">
        <v>24</v>
      </c>
      <c r="I14" s="10" t="n"/>
      <c r="J14" s="10" t="n">
        <v>15</v>
      </c>
      <c r="K14" s="10" t="n">
        <v>22</v>
      </c>
      <c r="L14" s="10" t="n">
        <v>6</v>
      </c>
      <c r="M14" s="11">
        <f>IFERROR(N(G14)*N(J14)+N(H14)*N(K14)+N(F14)*N(L14),"")</f>
        <v/>
      </c>
      <c r="N14" s="11">
        <f>IFERROR(M14*(1-Assumptions!$B$3),"")</f>
        <v/>
      </c>
      <c r="O14" s="10" t="inlineStr">
        <is>
          <t>estimate</t>
        </is>
      </c>
      <c r="P14" s="10" t="inlineStr">
        <is>
          <t>estimate</t>
        </is>
      </c>
    </row>
    <row r="15">
      <c r="A15" t="inlineStr">
        <is>
          <t>Age Group International SC</t>
        </is>
      </c>
      <c r="B15" t="inlineStr">
        <is>
          <t>Etobicoke Swim Club</t>
        </is>
      </c>
      <c r="C15" t="inlineStr">
        <is>
          <t>Central</t>
        </is>
      </c>
      <c r="D15" t="inlineStr">
        <is>
          <t>sanctioned</t>
        </is>
      </c>
      <c r="E15" t="inlineStr">
        <is>
          <t>2025-11-27</t>
        </is>
      </c>
      <c r="F15" t="n">
        <v>508</v>
      </c>
      <c r="G15" t="n">
        <v>2855</v>
      </c>
      <c r="H15" t="n">
        <v>41</v>
      </c>
      <c r="I15" t="n">
        <v>3969</v>
      </c>
      <c r="J15" t="n">
        <v>15</v>
      </c>
      <c r="K15" t="n">
        <v>22</v>
      </c>
      <c r="L15" t="n">
        <v>8</v>
      </c>
      <c r="M15" s="12">
        <f>IFERROR(N(G15)*N(J15)+N(H15)*N(K15)+N(F15)*N(L15),"")</f>
        <v/>
      </c>
      <c r="N15" s="12">
        <f>IFERROR(M15*(1-Assumptions!$B$3),"")</f>
        <v/>
      </c>
      <c r="O15" t="inlineStr">
        <is>
          <t>medium_swims</t>
        </is>
      </c>
      <c r="P15" t="inlineStr">
        <is>
          <t>measured</t>
        </is>
      </c>
    </row>
    <row r="16">
      <c r="A16" s="10" t="inlineStr">
        <is>
          <t>Central Region Division 1 Championships</t>
        </is>
      </c>
      <c r="B16" s="10" t="inlineStr">
        <is>
          <t>Etobicoke Swim Club</t>
        </is>
      </c>
      <c r="C16" s="10" t="inlineStr">
        <is>
          <t>Central</t>
        </is>
      </c>
      <c r="D16" s="10" t="inlineStr">
        <is>
          <t>sanctioned</t>
        </is>
      </c>
      <c r="E16" s="10" t="inlineStr">
        <is>
          <t>2026-02-06</t>
        </is>
      </c>
      <c r="F16" s="10" t="n">
        <v>300</v>
      </c>
      <c r="G16" s="10" t="n">
        <v>1287</v>
      </c>
      <c r="H16" s="10" t="n">
        <v>24</v>
      </c>
      <c r="I16" s="10" t="n"/>
      <c r="J16" s="10" t="n">
        <v>15</v>
      </c>
      <c r="K16" s="10" t="n">
        <v>20</v>
      </c>
      <c r="L16" s="10" t="n">
        <v>5</v>
      </c>
      <c r="M16" s="11">
        <f>IFERROR(N(G16)*N(J16)+N(H16)*N(K16)+N(F16)*N(L16),"")</f>
        <v/>
      </c>
      <c r="N16" s="11">
        <f>IFERROR(M16*(1-Assumptions!$B$3),"")</f>
        <v/>
      </c>
      <c r="O16" s="10" t="inlineStr">
        <is>
          <t>estimate</t>
        </is>
      </c>
      <c r="P16" s="10" t="inlineStr">
        <is>
          <t>estimate</t>
        </is>
      </c>
    </row>
    <row r="17">
      <c r="A17" s="10" t="inlineStr">
        <is>
          <t>ESWIM BROCK Grand Prix</t>
        </is>
      </c>
      <c r="B17" s="10" t="inlineStr">
        <is>
          <t>Etobicoke Swim Club</t>
        </is>
      </c>
      <c r="C17" s="10" t="inlineStr">
        <is>
          <t>Central</t>
        </is>
      </c>
      <c r="D17" s="10" t="inlineStr">
        <is>
          <t>other</t>
        </is>
      </c>
      <c r="E17" s="10" t="inlineStr">
        <is>
          <t>2026-03-27</t>
        </is>
      </c>
      <c r="F17" s="10" t="n">
        <v>120</v>
      </c>
      <c r="G17" s="10" t="n">
        <v>408</v>
      </c>
      <c r="H17" s="10" t="n">
        <v>5</v>
      </c>
      <c r="I17" s="10" t="n"/>
      <c r="J17" s="10" t="n">
        <v>15</v>
      </c>
      <c r="K17" s="10" t="n"/>
      <c r="L17" s="10" t="n">
        <v>10</v>
      </c>
      <c r="M17" s="11">
        <f>IFERROR(N(G17)*N(J17)+N(H17)*N(K17)+N(F17)*N(L17),"")</f>
        <v/>
      </c>
      <c r="N17" s="11">
        <f>IFERROR(M17*(1-Assumptions!$B$3),"")</f>
        <v/>
      </c>
      <c r="O17" s="10" t="inlineStr">
        <is>
          <t>estimate</t>
        </is>
      </c>
      <c r="P17" s="10" t="inlineStr">
        <is>
          <t>estimate</t>
        </is>
      </c>
    </row>
    <row r="18">
      <c r="A18" s="10" t="inlineStr">
        <is>
          <t>Age Group International LC</t>
        </is>
      </c>
      <c r="B18" s="10" t="inlineStr">
        <is>
          <t>Etobicoke Swim Club</t>
        </is>
      </c>
      <c r="C18" s="10" t="inlineStr">
        <is>
          <t>Central</t>
        </is>
      </c>
      <c r="D18" s="10" t="inlineStr">
        <is>
          <t>other</t>
        </is>
      </c>
      <c r="E18" s="10" t="inlineStr">
        <is>
          <t>2026-06-04</t>
        </is>
      </c>
      <c r="F18" s="10" t="n">
        <v>120</v>
      </c>
      <c r="G18" s="10" t="n">
        <v>408</v>
      </c>
      <c r="H18" s="10" t="n">
        <v>5</v>
      </c>
      <c r="I18" s="10" t="n"/>
      <c r="J18" s="10" t="n">
        <v>15</v>
      </c>
      <c r="K18" s="10" t="n">
        <v>22</v>
      </c>
      <c r="L18" s="10" t="n">
        <v>10</v>
      </c>
      <c r="M18" s="11">
        <f>IFERROR(N(G18)*N(J18)+N(H18)*N(K18)+N(F18)*N(L18),"")</f>
        <v/>
      </c>
      <c r="N18" s="11">
        <f>IFERROR(M18*(1-Assumptions!$B$3),"")</f>
        <v/>
      </c>
      <c r="O18" s="10" t="inlineStr">
        <is>
          <t>estimate</t>
        </is>
      </c>
      <c r="P18" s="10" t="inlineStr">
        <is>
          <t>estimate</t>
        </is>
      </c>
    </row>
    <row r="19">
      <c r="A19" s="10" t="inlineStr">
        <is>
          <t>Fall Invitational</t>
        </is>
      </c>
      <c r="B19" s="10" t="inlineStr">
        <is>
          <t>Golden Horseshoe Aquatic Club</t>
        </is>
      </c>
      <c r="C19" s="10" t="inlineStr">
        <is>
          <t>Western</t>
        </is>
      </c>
      <c r="D19" s="10" t="inlineStr">
        <is>
          <t>sanctioned</t>
        </is>
      </c>
      <c r="E19" s="10" t="inlineStr">
        <is>
          <t>2025-11-21</t>
        </is>
      </c>
      <c r="F19" s="10" t="n">
        <v>300</v>
      </c>
      <c r="G19" s="10" t="n">
        <v>1287</v>
      </c>
      <c r="H19" s="10" t="n">
        <v>24</v>
      </c>
      <c r="I19" s="10" t="n"/>
      <c r="J19" s="10" t="n">
        <v>15</v>
      </c>
      <c r="K19" s="10" t="n"/>
      <c r="L19" s="10" t="n">
        <v>5</v>
      </c>
      <c r="M19" s="11">
        <f>IFERROR(N(G19)*N(J19)+N(H19)*N(K19)+N(F19)*N(L19),"")</f>
        <v/>
      </c>
      <c r="N19" s="11">
        <f>IFERROR(M19*(1-Assumptions!$B$3),"")</f>
        <v/>
      </c>
      <c r="O19" s="10" t="inlineStr">
        <is>
          <t>estimate</t>
        </is>
      </c>
      <c r="P19" s="10" t="inlineStr">
        <is>
          <t>estimate</t>
        </is>
      </c>
    </row>
    <row r="20">
      <c r="A20" t="inlineStr">
        <is>
          <t>Super Fun Development Series #1</t>
        </is>
      </c>
      <c r="B20" t="inlineStr">
        <is>
          <t>Golden Horseshoe Aquatic Club</t>
        </is>
      </c>
      <c r="C20" t="inlineStr">
        <is>
          <t>Western</t>
        </is>
      </c>
      <c r="D20" t="inlineStr">
        <is>
          <t>sanctioned</t>
        </is>
      </c>
      <c r="E20" t="inlineStr">
        <is>
          <t>2025-12-13</t>
        </is>
      </c>
      <c r="F20" t="n">
        <v>313</v>
      </c>
      <c r="G20" t="n">
        <v>948</v>
      </c>
      <c r="H20" t="n">
        <v>0</v>
      </c>
      <c r="L20" t="n">
        <v>35</v>
      </c>
      <c r="M20" s="12">
        <f>IFERROR(N(G20)*N(J20)+N(H20)*N(K20)+N(F20)*N(L20),"")</f>
        <v/>
      </c>
      <c r="N20" s="12">
        <f>IFERROR(M20*(1-Assumptions!$B$3),"")</f>
        <v/>
      </c>
      <c r="O20" t="inlineStr">
        <is>
          <t>high</t>
        </is>
      </c>
      <c r="P20" t="inlineStr">
        <is>
          <t>measured</t>
        </is>
      </c>
    </row>
    <row r="21">
      <c r="A21" s="10" t="inlineStr">
        <is>
          <t>Super Fun Development Series #2</t>
        </is>
      </c>
      <c r="B21" s="10" t="inlineStr">
        <is>
          <t>Golden Horseshoe Aquatic Club</t>
        </is>
      </c>
      <c r="C21" s="10" t="inlineStr">
        <is>
          <t>Western</t>
        </is>
      </c>
      <c r="D21" s="10" t="inlineStr">
        <is>
          <t>sanctioned</t>
        </is>
      </c>
      <c r="E21" s="10" t="inlineStr">
        <is>
          <t>2026-02-14</t>
        </is>
      </c>
      <c r="F21" s="10" t="n">
        <v>300</v>
      </c>
      <c r="G21" s="10" t="n">
        <v>1287</v>
      </c>
      <c r="H21" s="10" t="n">
        <v>24</v>
      </c>
      <c r="I21" s="10" t="n"/>
      <c r="J21" s="10" t="n"/>
      <c r="K21" s="10" t="n"/>
      <c r="L21" s="10" t="n">
        <v>35</v>
      </c>
      <c r="M21" s="11">
        <f>IFERROR(N(G21)*N(J21)+N(H21)*N(K21)+N(F21)*N(L21),"")</f>
        <v/>
      </c>
      <c r="N21" s="11">
        <f>IFERROR(M21*(1-Assumptions!$B$3),"")</f>
        <v/>
      </c>
      <c r="O21" s="10" t="inlineStr">
        <is>
          <t>estimate</t>
        </is>
      </c>
      <c r="P21" s="10" t="inlineStr">
        <is>
          <t>estimate</t>
        </is>
      </c>
    </row>
    <row r="22">
      <c r="A22" t="inlineStr">
        <is>
          <t>Winter Invitational</t>
        </is>
      </c>
      <c r="B22" t="inlineStr">
        <is>
          <t>Golden Horseshoe Aquatic Club</t>
        </is>
      </c>
      <c r="C22" t="inlineStr">
        <is>
          <t>Western</t>
        </is>
      </c>
      <c r="D22" t="inlineStr">
        <is>
          <t>sanctioned</t>
        </is>
      </c>
      <c r="E22" t="inlineStr">
        <is>
          <t>2026-03-06</t>
        </is>
      </c>
      <c r="F22" t="n">
        <v>535</v>
      </c>
      <c r="G22" t="n">
        <v>3034</v>
      </c>
      <c r="H22" t="n">
        <v>147</v>
      </c>
      <c r="J22" t="n">
        <v>15</v>
      </c>
      <c r="K22" t="n">
        <v>25</v>
      </c>
      <c r="L22" t="n">
        <v>5</v>
      </c>
      <c r="M22" s="12">
        <f>IFERROR(N(G22)*N(J22)+N(H22)*N(K22)+N(F22)*N(L22),"")</f>
        <v/>
      </c>
      <c r="N22" s="12">
        <f>IFERROR(M22*(1-Assumptions!$B$3),"")</f>
        <v/>
      </c>
      <c r="O22" t="inlineStr">
        <is>
          <t>high</t>
        </is>
      </c>
      <c r="P22" t="inlineStr">
        <is>
          <t>measured</t>
        </is>
      </c>
    </row>
    <row r="23">
      <c r="A23" t="inlineStr">
        <is>
          <t>Spring Invitational</t>
        </is>
      </c>
      <c r="B23" t="inlineStr">
        <is>
          <t>Golden Horseshoe Aquatic Club</t>
        </is>
      </c>
      <c r="C23" t="inlineStr">
        <is>
          <t>Western</t>
        </is>
      </c>
      <c r="D23" t="inlineStr">
        <is>
          <t>sanctioned</t>
        </is>
      </c>
      <c r="E23" t="inlineStr">
        <is>
          <t>2026-04-10</t>
        </is>
      </c>
      <c r="F23" t="n">
        <v>167</v>
      </c>
      <c r="G23" t="n">
        <v>779</v>
      </c>
      <c r="H23" t="n">
        <v>0</v>
      </c>
      <c r="J23" t="n">
        <v>15</v>
      </c>
      <c r="L23" t="n">
        <v>5</v>
      </c>
      <c r="M23" s="12">
        <f>IFERROR(N(G23)*N(J23)+N(H23)*N(K23)+N(F23)*N(L23),"")</f>
        <v/>
      </c>
      <c r="N23" s="12">
        <f>IFERROR(M23*(1-Assumptions!$B$3),"")</f>
        <v/>
      </c>
      <c r="O23" t="inlineStr">
        <is>
          <t>high</t>
        </is>
      </c>
      <c r="P23" t="inlineStr">
        <is>
          <t>measured</t>
        </is>
      </c>
    </row>
    <row r="24">
      <c r="A24" t="inlineStr">
        <is>
          <t>Super Fun Development Series #3</t>
        </is>
      </c>
      <c r="B24" t="inlineStr">
        <is>
          <t>Golden Horseshoe Aquatic Club</t>
        </is>
      </c>
      <c r="C24" t="inlineStr">
        <is>
          <t>Western</t>
        </is>
      </c>
      <c r="D24" t="inlineStr">
        <is>
          <t>sanctioned</t>
        </is>
      </c>
      <c r="E24" t="inlineStr">
        <is>
          <t>2026-05-02</t>
        </is>
      </c>
      <c r="F24" t="n">
        <v>277</v>
      </c>
      <c r="G24" t="n">
        <v>834</v>
      </c>
      <c r="H24" t="n">
        <v>0</v>
      </c>
      <c r="L24" t="n">
        <v>35</v>
      </c>
      <c r="M24" s="12">
        <f>IFERROR(N(G24)*N(J24)+N(H24)*N(K24)+N(F24)*N(L24),"")</f>
        <v/>
      </c>
      <c r="N24" s="12">
        <f>IFERROR(M24*(1-Assumptions!$B$3),"")</f>
        <v/>
      </c>
      <c r="O24" t="inlineStr">
        <is>
          <t>high</t>
        </is>
      </c>
      <c r="P24" t="inlineStr">
        <is>
          <t>measured</t>
        </is>
      </c>
    </row>
    <row r="25">
      <c r="A25" t="inlineStr">
        <is>
          <t>Summer Invitational</t>
        </is>
      </c>
      <c r="B25" t="inlineStr">
        <is>
          <t>Golden Horseshoe Aquatic Club</t>
        </is>
      </c>
      <c r="C25" t="inlineStr">
        <is>
          <t>Western</t>
        </is>
      </c>
      <c r="D25" t="inlineStr">
        <is>
          <t>sanctioned</t>
        </is>
      </c>
      <c r="E25" t="inlineStr">
        <is>
          <t>2026-05-22</t>
        </is>
      </c>
      <c r="F25" t="n">
        <v>708</v>
      </c>
      <c r="G25" t="n">
        <v>3977</v>
      </c>
      <c r="H25" t="n">
        <v>0</v>
      </c>
      <c r="J25" t="n">
        <v>15</v>
      </c>
      <c r="L25" t="n">
        <v>5</v>
      </c>
      <c r="M25" s="12">
        <f>IFERROR(N(G25)*N(J25)+N(H25)*N(K25)+N(F25)*N(L25),"")</f>
        <v/>
      </c>
      <c r="N25" s="12">
        <f>IFERROR(M25*(1-Assumptions!$B$3),"")</f>
        <v/>
      </c>
      <c r="O25" t="inlineStr">
        <is>
          <t>high</t>
        </is>
      </c>
      <c r="P25" t="inlineStr">
        <is>
          <t>measured</t>
        </is>
      </c>
    </row>
    <row r="26">
      <c r="A26" s="10" t="inlineStr">
        <is>
          <t>GMAC Dash for Cash</t>
        </is>
      </c>
      <c r="B26" s="10" t="inlineStr">
        <is>
          <t>Guelph Marlin Aquatic Club</t>
        </is>
      </c>
      <c r="C26" s="10" t="inlineStr">
        <is>
          <t>Western</t>
        </is>
      </c>
      <c r="D26" s="10" t="inlineStr">
        <is>
          <t>sanctioned</t>
        </is>
      </c>
      <c r="E26" s="10" t="inlineStr">
        <is>
          <t>2025-12-05</t>
        </is>
      </c>
      <c r="F26" s="10" t="n">
        <v>300</v>
      </c>
      <c r="G26" s="10" t="n">
        <v>1287</v>
      </c>
      <c r="H26" s="10" t="n">
        <v>24</v>
      </c>
      <c r="I26" s="10" t="n"/>
      <c r="J26" s="10" t="n">
        <v>17</v>
      </c>
      <c r="K26" s="10" t="n">
        <v>20</v>
      </c>
      <c r="L26" s="10" t="n">
        <v>5</v>
      </c>
      <c r="M26" s="11">
        <f>IFERROR(N(G26)*N(J26)+N(H26)*N(K26)+N(F26)*N(L26),"")</f>
        <v/>
      </c>
      <c r="N26" s="11">
        <f>IFERROR(M26*(1-Assumptions!$B$3),"")</f>
        <v/>
      </c>
      <c r="O26" s="10" t="inlineStr">
        <is>
          <t>estimate</t>
        </is>
      </c>
      <c r="P26" s="10" t="inlineStr">
        <is>
          <t>estimate</t>
        </is>
      </c>
    </row>
    <row r="27">
      <c r="A27" s="10" t="inlineStr">
        <is>
          <t>GMAC March LC Invitational</t>
        </is>
      </c>
      <c r="B27" s="10" t="inlineStr">
        <is>
          <t>Guelph Marlin Aquatic Club</t>
        </is>
      </c>
      <c r="C27" s="10" t="inlineStr">
        <is>
          <t>Western</t>
        </is>
      </c>
      <c r="D27" s="10" t="inlineStr">
        <is>
          <t>sanctioned</t>
        </is>
      </c>
      <c r="E27" s="10" t="inlineStr">
        <is>
          <t>2026-03-26</t>
        </is>
      </c>
      <c r="F27" s="10" t="n">
        <v>300</v>
      </c>
      <c r="G27" s="10" t="n">
        <v>1287</v>
      </c>
      <c r="H27" s="10" t="n">
        <v>24</v>
      </c>
      <c r="I27" s="10" t="n"/>
      <c r="J27" s="10" t="n">
        <v>17</v>
      </c>
      <c r="K27" s="10" t="n"/>
      <c r="L27" s="10" t="n">
        <v>5</v>
      </c>
      <c r="M27" s="11">
        <f>IFERROR(N(G27)*N(J27)+N(H27)*N(K27)+N(F27)*N(L27),"")</f>
        <v/>
      </c>
      <c r="N27" s="11">
        <f>IFERROR(M27*(1-Assumptions!$B$3),"")</f>
        <v/>
      </c>
      <c r="O27" s="10" t="inlineStr">
        <is>
          <t>estimate</t>
        </is>
      </c>
      <c r="P27" s="10" t="inlineStr">
        <is>
          <t>estimate</t>
        </is>
      </c>
    </row>
    <row r="28">
      <c r="A28" s="10" t="inlineStr">
        <is>
          <t>GMAC End of the Year Splash (June Splash)</t>
        </is>
      </c>
      <c r="B28" s="10" t="inlineStr">
        <is>
          <t>Guelph Marlin Aquatic Club</t>
        </is>
      </c>
      <c r="C28" s="10" t="inlineStr">
        <is>
          <t>Western</t>
        </is>
      </c>
      <c r="D28" s="10" t="inlineStr">
        <is>
          <t>other</t>
        </is>
      </c>
      <c r="E28" s="10" t="inlineStr">
        <is>
          <t>2026-06-06</t>
        </is>
      </c>
      <c r="F28" s="10" t="n">
        <v>120</v>
      </c>
      <c r="G28" s="10" t="n">
        <v>408</v>
      </c>
      <c r="H28" s="10" t="n">
        <v>5</v>
      </c>
      <c r="I28" s="10" t="n"/>
      <c r="J28" s="10" t="n">
        <v>15</v>
      </c>
      <c r="K28" s="10" t="n">
        <v>20</v>
      </c>
      <c r="L28" s="10" t="n">
        <v>5</v>
      </c>
      <c r="M28" s="11">
        <f>IFERROR(N(G28)*N(J28)+N(H28)*N(K28)+N(F28)*N(L28),"")</f>
        <v/>
      </c>
      <c r="N28" s="11">
        <f>IFERROR(M28*(1-Assumptions!$B$3),"")</f>
        <v/>
      </c>
      <c r="O28" s="10" t="inlineStr">
        <is>
          <t>estimate</t>
        </is>
      </c>
      <c r="P28" s="10" t="inlineStr">
        <is>
          <t>estimate</t>
        </is>
      </c>
    </row>
    <row r="29">
      <c r="A29" s="10" t="inlineStr">
        <is>
          <t>HAC Fall Challenge - Jr. Competitive</t>
        </is>
      </c>
      <c r="B29" s="10" t="inlineStr">
        <is>
          <t>Hamilton Aquatic Club</t>
        </is>
      </c>
      <c r="C29" s="10" t="inlineStr">
        <is>
          <t>Western</t>
        </is>
      </c>
      <c r="D29" s="10" t="inlineStr">
        <is>
          <t>other</t>
        </is>
      </c>
      <c r="E29" s="10" t="inlineStr">
        <is>
          <t>2025-11-16</t>
        </is>
      </c>
      <c r="F29" s="10" t="n">
        <v>120</v>
      </c>
      <c r="G29" s="10" t="n">
        <v>408</v>
      </c>
      <c r="H29" s="10" t="n">
        <v>5</v>
      </c>
      <c r="I29" s="10" t="n"/>
      <c r="J29" s="10" t="n"/>
      <c r="K29" s="10" t="n"/>
      <c r="L29" s="10" t="n">
        <v>30</v>
      </c>
      <c r="M29" s="11">
        <f>IFERROR(N(G29)*N(J29)+N(H29)*N(K29)+N(F29)*N(L29),"")</f>
        <v/>
      </c>
      <c r="N29" s="11">
        <f>IFERROR(M29*(1-Assumptions!$B$3),"")</f>
        <v/>
      </c>
      <c r="O29" s="10" t="inlineStr">
        <is>
          <t>estimate</t>
        </is>
      </c>
      <c r="P29" s="10" t="inlineStr">
        <is>
          <t>estimate</t>
        </is>
      </c>
    </row>
    <row r="30">
      <c r="A30" s="10" t="inlineStr">
        <is>
          <t>Steeltown Invitational</t>
        </is>
      </c>
      <c r="B30" s="10" t="inlineStr">
        <is>
          <t>Hamilton Aquatic Club</t>
        </is>
      </c>
      <c r="C30" s="10" t="inlineStr">
        <is>
          <t>Western</t>
        </is>
      </c>
      <c r="D30" s="10" t="inlineStr">
        <is>
          <t>sanctioned</t>
        </is>
      </c>
      <c r="E30" s="10" t="inlineStr">
        <is>
          <t>2025-12-15</t>
        </is>
      </c>
      <c r="F30" s="10" t="n">
        <v>300</v>
      </c>
      <c r="G30" s="10" t="n">
        <v>1287</v>
      </c>
      <c r="H30" s="10" t="n">
        <v>24</v>
      </c>
      <c r="I30" s="10" t="n"/>
      <c r="J30" s="10" t="n">
        <v>15</v>
      </c>
      <c r="K30" s="10" t="n">
        <v>20</v>
      </c>
      <c r="L30" s="10" t="n">
        <v>5</v>
      </c>
      <c r="M30" s="11">
        <f>IFERROR(N(G30)*N(J30)+N(H30)*N(K30)+N(F30)*N(L30),"")</f>
        <v/>
      </c>
      <c r="N30" s="11">
        <f>IFERROR(M30*(1-Assumptions!$B$3),"")</f>
        <v/>
      </c>
      <c r="O30" s="10" t="inlineStr">
        <is>
          <t>estimate</t>
        </is>
      </c>
      <c r="P30" s="10" t="inlineStr">
        <is>
          <t>estimate</t>
        </is>
      </c>
    </row>
    <row r="31">
      <c r="A31" s="10" t="inlineStr">
        <is>
          <t>Joanne Malar Invitational</t>
        </is>
      </c>
      <c r="B31" s="10" t="inlineStr">
        <is>
          <t>Hamilton Aquatic Club</t>
        </is>
      </c>
      <c r="C31" s="10" t="inlineStr">
        <is>
          <t>Western</t>
        </is>
      </c>
      <c r="D31" s="10" t="inlineStr">
        <is>
          <t>sanctioned</t>
        </is>
      </c>
      <c r="E31" s="10" t="inlineStr">
        <is>
          <t>2026-01-16</t>
        </is>
      </c>
      <c r="F31" s="10" t="n">
        <v>300</v>
      </c>
      <c r="G31" s="10" t="n">
        <v>1287</v>
      </c>
      <c r="H31" s="10" t="n">
        <v>24</v>
      </c>
      <c r="I31" s="10" t="n"/>
      <c r="J31" s="10" t="n">
        <v>16</v>
      </c>
      <c r="K31" s="10" t="n">
        <v>20</v>
      </c>
      <c r="L31" s="10" t="n">
        <v>5</v>
      </c>
      <c r="M31" s="11">
        <f>IFERROR(N(G31)*N(J31)+N(H31)*N(K31)+N(F31)*N(L31),"")</f>
        <v/>
      </c>
      <c r="N31" s="11">
        <f>IFERROR(M31*(1-Assumptions!$B$3),"")</f>
        <v/>
      </c>
      <c r="O31" s="10" t="inlineStr">
        <is>
          <t>estimate</t>
        </is>
      </c>
      <c r="P31" s="10" t="inlineStr">
        <is>
          <t>estimate</t>
        </is>
      </c>
    </row>
    <row r="32">
      <c r="A32" s="10" t="inlineStr">
        <is>
          <t>HAC Winter Fest - Jr. Competitive</t>
        </is>
      </c>
      <c r="B32" s="10" t="inlineStr">
        <is>
          <t>Hamilton Aquatic Club</t>
        </is>
      </c>
      <c r="C32" s="10" t="inlineStr">
        <is>
          <t>Western</t>
        </is>
      </c>
      <c r="D32" s="10" t="inlineStr">
        <is>
          <t>other</t>
        </is>
      </c>
      <c r="E32" s="10" t="inlineStr">
        <is>
          <t>2026-02-08</t>
        </is>
      </c>
      <c r="F32" s="10" t="n">
        <v>120</v>
      </c>
      <c r="G32" s="10" t="n">
        <v>408</v>
      </c>
      <c r="H32" s="10" t="n">
        <v>5</v>
      </c>
      <c r="I32" s="10" t="n"/>
      <c r="J32" s="10" t="n"/>
      <c r="K32" s="10" t="n"/>
      <c r="L32" s="10" t="n">
        <v>30</v>
      </c>
      <c r="M32" s="11">
        <f>IFERROR(N(G32)*N(J32)+N(H32)*N(K32)+N(F32)*N(L32),"")</f>
        <v/>
      </c>
      <c r="N32" s="11">
        <f>IFERROR(M32*(1-Assumptions!$B$3),"")</f>
        <v/>
      </c>
      <c r="O32" s="10" t="inlineStr">
        <is>
          <t>estimate</t>
        </is>
      </c>
      <c r="P32" s="10" t="inlineStr">
        <is>
          <t>estimate</t>
        </is>
      </c>
    </row>
    <row r="33">
      <c r="A33" s="10" t="inlineStr">
        <is>
          <t>HAC Invitational</t>
        </is>
      </c>
      <c r="B33" s="10" t="inlineStr">
        <is>
          <t>Hamilton Aquatic Club</t>
        </is>
      </c>
      <c r="C33" s="10" t="inlineStr">
        <is>
          <t>Western</t>
        </is>
      </c>
      <c r="D33" s="10" t="inlineStr">
        <is>
          <t>sanctioned</t>
        </is>
      </c>
      <c r="E33" s="10" t="inlineStr">
        <is>
          <t>2026-03-27</t>
        </is>
      </c>
      <c r="F33" s="10" t="n">
        <v>300</v>
      </c>
      <c r="G33" s="10" t="n">
        <v>1287</v>
      </c>
      <c r="H33" s="10" t="n">
        <v>24</v>
      </c>
      <c r="I33" s="10" t="n"/>
      <c r="J33" s="10" t="n">
        <v>16</v>
      </c>
      <c r="K33" s="10" t="n">
        <v>20</v>
      </c>
      <c r="L33" s="10" t="n">
        <v>10</v>
      </c>
      <c r="M33" s="11">
        <f>IFERROR(N(G33)*N(J33)+N(H33)*N(K33)+N(F33)*N(L33),"")</f>
        <v/>
      </c>
      <c r="N33" s="11">
        <f>IFERROR(M33*(1-Assumptions!$B$3),"")</f>
        <v/>
      </c>
      <c r="O33" s="10" t="inlineStr">
        <is>
          <t>estimate</t>
        </is>
      </c>
      <c r="P33" s="10" t="inlineStr">
        <is>
          <t>estimate</t>
        </is>
      </c>
    </row>
    <row r="34">
      <c r="A34" s="10" t="inlineStr">
        <is>
          <t>Jr. Competitive Invitational</t>
        </is>
      </c>
      <c r="B34" s="10" t="inlineStr">
        <is>
          <t>Hamilton Aquatic Club</t>
        </is>
      </c>
      <c r="C34" s="10" t="inlineStr">
        <is>
          <t>Western</t>
        </is>
      </c>
      <c r="D34" s="10" t="inlineStr">
        <is>
          <t>sanctioned</t>
        </is>
      </c>
      <c r="E34" s="10" t="inlineStr">
        <is>
          <t>2026-04-11</t>
        </is>
      </c>
      <c r="F34" s="10" t="n">
        <v>300</v>
      </c>
      <c r="G34" s="10" t="n">
        <v>1287</v>
      </c>
      <c r="H34" s="10" t="n">
        <v>24</v>
      </c>
      <c r="I34" s="10" t="n"/>
      <c r="J34" s="10" t="n"/>
      <c r="K34" s="10" t="n"/>
      <c r="L34" s="10" t="n">
        <v>35</v>
      </c>
      <c r="M34" s="11">
        <f>IFERROR(N(G34)*N(J34)+N(H34)*N(K34)+N(F34)*N(L34),"")</f>
        <v/>
      </c>
      <c r="N34" s="11">
        <f>IFERROR(M34*(1-Assumptions!$B$3),"")</f>
        <v/>
      </c>
      <c r="O34" s="10" t="inlineStr">
        <is>
          <t>estimate</t>
        </is>
      </c>
      <c r="P34" s="10" t="inlineStr">
        <is>
          <t>estimate</t>
        </is>
      </c>
    </row>
    <row r="35">
      <c r="A35" s="10" t="inlineStr">
        <is>
          <t>HAC Jr. Competitive Spring Fling</t>
        </is>
      </c>
      <c r="B35" s="10" t="inlineStr">
        <is>
          <t>Hamilton Aquatic Club</t>
        </is>
      </c>
      <c r="C35" s="10" t="inlineStr">
        <is>
          <t>Western</t>
        </is>
      </c>
      <c r="D35" s="10" t="inlineStr">
        <is>
          <t>other</t>
        </is>
      </c>
      <c r="E35" s="10" t="inlineStr">
        <is>
          <t>2026-05-09</t>
        </is>
      </c>
      <c r="F35" s="10" t="n">
        <v>120</v>
      </c>
      <c r="G35" s="10" t="n">
        <v>408</v>
      </c>
      <c r="H35" s="10" t="n">
        <v>5</v>
      </c>
      <c r="I35" s="10" t="n"/>
      <c r="J35" s="10" t="n"/>
      <c r="K35" s="10" t="n"/>
      <c r="L35" s="10" t="n">
        <v>35</v>
      </c>
      <c r="M35" s="11">
        <f>IFERROR(N(G35)*N(J35)+N(H35)*N(K35)+N(F35)*N(L35),"")</f>
        <v/>
      </c>
      <c r="N35" s="11">
        <f>IFERROR(M35*(1-Assumptions!$B$3),"")</f>
        <v/>
      </c>
      <c r="O35" s="10" t="inlineStr">
        <is>
          <t>estimate</t>
        </is>
      </c>
      <c r="P35" s="10" t="inlineStr">
        <is>
          <t>estimate</t>
        </is>
      </c>
    </row>
    <row r="36">
      <c r="A36" s="10" t="inlineStr">
        <is>
          <t>Jack McCormick Invitational</t>
        </is>
      </c>
      <c r="B36" s="10" t="inlineStr">
        <is>
          <t>Hamilton Aquatic Club</t>
        </is>
      </c>
      <c r="C36" s="10" t="inlineStr">
        <is>
          <t>Western</t>
        </is>
      </c>
      <c r="D36" s="10" t="inlineStr">
        <is>
          <t>sanctioned</t>
        </is>
      </c>
      <c r="E36" s="10" t="inlineStr">
        <is>
          <t>2026-05-22</t>
        </is>
      </c>
      <c r="F36" s="10" t="n">
        <v>300</v>
      </c>
      <c r="G36" s="10" t="n">
        <v>1287</v>
      </c>
      <c r="H36" s="10" t="n">
        <v>24</v>
      </c>
      <c r="I36" s="10" t="n"/>
      <c r="J36" s="10" t="n">
        <v>16</v>
      </c>
      <c r="K36" s="10" t="n">
        <v>20</v>
      </c>
      <c r="L36" s="10" t="n">
        <v>10</v>
      </c>
      <c r="M36" s="11">
        <f>IFERROR(N(G36)*N(J36)+N(H36)*N(K36)+N(F36)*N(L36),"")</f>
        <v/>
      </c>
      <c r="N36" s="11">
        <f>IFERROR(M36*(1-Assumptions!$B$3),"")</f>
        <v/>
      </c>
      <c r="O36" s="10" t="inlineStr">
        <is>
          <t>estimate</t>
        </is>
      </c>
      <c r="P36" s="10" t="inlineStr">
        <is>
          <t>estimate</t>
        </is>
      </c>
    </row>
    <row r="37">
      <c r="A37" s="10" t="inlineStr">
        <is>
          <t>HAC Jr. Competitive Finale</t>
        </is>
      </c>
      <c r="B37" s="10" t="inlineStr">
        <is>
          <t>Hamilton Aquatic Club</t>
        </is>
      </c>
      <c r="C37" s="10" t="inlineStr">
        <is>
          <t>Western</t>
        </is>
      </c>
      <c r="D37" s="10" t="inlineStr">
        <is>
          <t>other</t>
        </is>
      </c>
      <c r="E37" s="10" t="inlineStr">
        <is>
          <t>2026-06-20</t>
        </is>
      </c>
      <c r="F37" s="10" t="n">
        <v>120</v>
      </c>
      <c r="G37" s="10" t="n">
        <v>408</v>
      </c>
      <c r="H37" s="10" t="n">
        <v>5</v>
      </c>
      <c r="I37" s="10" t="n"/>
      <c r="J37" s="10" t="n"/>
      <c r="K37" s="10" t="n"/>
      <c r="L37" s="10" t="n">
        <v>35</v>
      </c>
      <c r="M37" s="11">
        <f>IFERROR(N(G37)*N(J37)+N(H37)*N(K37)+N(F37)*N(L37),"")</f>
        <v/>
      </c>
      <c r="N37" s="11">
        <f>IFERROR(M37*(1-Assumptions!$B$3),"")</f>
        <v/>
      </c>
      <c r="O37" s="10" t="inlineStr">
        <is>
          <t>estimate</t>
        </is>
      </c>
      <c r="P37" s="10" t="inlineStr">
        <is>
          <t>estimate</t>
        </is>
      </c>
    </row>
    <row r="38">
      <c r="A38" s="10" t="inlineStr">
        <is>
          <t>Gus Ryder Memorial Cup</t>
        </is>
      </c>
      <c r="B38" s="10" t="inlineStr">
        <is>
          <t>Lakeshore Swim Club</t>
        </is>
      </c>
      <c r="C38" s="10" t="inlineStr">
        <is>
          <t>Central</t>
        </is>
      </c>
      <c r="D38" s="10" t="inlineStr">
        <is>
          <t>sanctioned</t>
        </is>
      </c>
      <c r="E38" s="10" t="inlineStr">
        <is>
          <t>2025-11-07</t>
        </is>
      </c>
      <c r="F38" s="10" t="n">
        <v>300</v>
      </c>
      <c r="G38" s="10" t="n">
        <v>1287</v>
      </c>
      <c r="H38" s="10" t="n">
        <v>24</v>
      </c>
      <c r="I38" s="10" t="n"/>
      <c r="J38" s="10" t="n">
        <v>15</v>
      </c>
      <c r="K38" s="10" t="n">
        <v>20</v>
      </c>
      <c r="L38" s="10" t="n">
        <v>5</v>
      </c>
      <c r="M38" s="11">
        <f>IFERROR(N(G38)*N(J38)+N(H38)*N(K38)+N(F38)*N(L38),"")</f>
        <v/>
      </c>
      <c r="N38" s="11">
        <f>IFERROR(M38*(1-Assumptions!$B$3),"")</f>
        <v/>
      </c>
      <c r="O38" s="10" t="inlineStr">
        <is>
          <t>estimate</t>
        </is>
      </c>
      <c r="P38" s="10" t="inlineStr">
        <is>
          <t>estimate</t>
        </is>
      </c>
    </row>
    <row r="39">
      <c r="A39" t="inlineStr">
        <is>
          <t>LAC - November Fall Time Trial</t>
        </is>
      </c>
      <c r="B39" t="inlineStr">
        <is>
          <t>London Aquatic Club</t>
        </is>
      </c>
      <c r="C39" t="inlineStr">
        <is>
          <t>Western</t>
        </is>
      </c>
      <c r="D39" t="inlineStr">
        <is>
          <t>time_trial</t>
        </is>
      </c>
      <c r="E39" t="inlineStr">
        <is>
          <t>2025-11-01</t>
        </is>
      </c>
      <c r="F39" t="n">
        <v>147</v>
      </c>
      <c r="G39" t="n">
        <v>369</v>
      </c>
      <c r="H39" t="n">
        <v>0</v>
      </c>
      <c r="J39" t="n">
        <v>0</v>
      </c>
      <c r="M39" s="12">
        <f>IFERROR(N(G39)*N(J39)+N(H39)*N(K39)+N(F39)*N(L39),"")</f>
        <v/>
      </c>
      <c r="N39" s="12">
        <f>IFERROR(M39*(1-Assumptions!$B$3),"")</f>
        <v/>
      </c>
      <c r="O39" t="inlineStr">
        <is>
          <t>medium</t>
        </is>
      </c>
      <c r="P39" t="inlineStr">
        <is>
          <t>measured</t>
        </is>
      </c>
    </row>
    <row r="40">
      <c r="A40" s="10" t="inlineStr">
        <is>
          <t>LAC - Nothers Fall Invitational</t>
        </is>
      </c>
      <c r="B40" s="10" t="inlineStr">
        <is>
          <t>London Aquatic Club</t>
        </is>
      </c>
      <c r="C40" s="10" t="inlineStr">
        <is>
          <t>Western</t>
        </is>
      </c>
      <c r="D40" s="10" t="inlineStr">
        <is>
          <t>sanctioned</t>
        </is>
      </c>
      <c r="E40" s="10" t="inlineStr">
        <is>
          <t>2025-11-21</t>
        </is>
      </c>
      <c r="F40" s="10" t="n">
        <v>300</v>
      </c>
      <c r="G40" s="10" t="n">
        <v>1287</v>
      </c>
      <c r="H40" s="10" t="n">
        <v>24</v>
      </c>
      <c r="I40" s="10" t="n"/>
      <c r="J40" s="10" t="n">
        <v>16</v>
      </c>
      <c r="K40" s="10" t="n">
        <v>20</v>
      </c>
      <c r="L40" s="10" t="n"/>
      <c r="M40" s="11">
        <f>IFERROR(N(G40)*N(J40)+N(H40)*N(K40)+N(F40)*N(L40),"")</f>
        <v/>
      </c>
      <c r="N40" s="11">
        <f>IFERROR(M40*(1-Assumptions!$B$3),"")</f>
        <v/>
      </c>
      <c r="O40" s="10" t="inlineStr">
        <is>
          <t>estimate</t>
        </is>
      </c>
      <c r="P40" s="10" t="inlineStr">
        <is>
          <t>estimate</t>
        </is>
      </c>
    </row>
    <row r="41">
      <c r="A41" s="10" t="inlineStr">
        <is>
          <t>Western Region Short Course Championships</t>
        </is>
      </c>
      <c r="B41" s="10" t="inlineStr">
        <is>
          <t>London Aquatic Club</t>
        </is>
      </c>
      <c r="C41" s="10" t="inlineStr">
        <is>
          <t>Western</t>
        </is>
      </c>
      <c r="D41" s="10" t="inlineStr">
        <is>
          <t>sanctioned</t>
        </is>
      </c>
      <c r="E41" s="10" t="inlineStr">
        <is>
          <t>2026-02-12</t>
        </is>
      </c>
      <c r="F41" s="10" t="n">
        <v>300</v>
      </c>
      <c r="G41" s="10" t="n">
        <v>1287</v>
      </c>
      <c r="H41" s="10" t="n">
        <v>24</v>
      </c>
      <c r="I41" s="10" t="n"/>
      <c r="J41" s="10" t="n">
        <v>17</v>
      </c>
      <c r="K41" s="10" t="n">
        <v>24</v>
      </c>
      <c r="L41" s="10" t="n">
        <v>10</v>
      </c>
      <c r="M41" s="11">
        <f>IFERROR(N(G41)*N(J41)+N(H41)*N(K41)+N(F41)*N(L41),"")</f>
        <v/>
      </c>
      <c r="N41" s="11">
        <f>IFERROR(M41*(1-Assumptions!$B$3),"")</f>
        <v/>
      </c>
      <c r="O41" s="10" t="inlineStr">
        <is>
          <t>estimate</t>
        </is>
      </c>
      <c r="P41" s="10" t="inlineStr">
        <is>
          <t>estimate</t>
        </is>
      </c>
    </row>
    <row r="42">
      <c r="A42" t="inlineStr">
        <is>
          <t>LAC - Hollandia Spring Invitational</t>
        </is>
      </c>
      <c r="B42" t="inlineStr">
        <is>
          <t>London Aquatic Club</t>
        </is>
      </c>
      <c r="C42" t="inlineStr">
        <is>
          <t>Western</t>
        </is>
      </c>
      <c r="D42" t="inlineStr">
        <is>
          <t>sanctioned</t>
        </is>
      </c>
      <c r="E42" t="inlineStr">
        <is>
          <t>2026-05-08</t>
        </is>
      </c>
      <c r="F42" t="n">
        <v>683</v>
      </c>
      <c r="G42" t="n">
        <v>3838</v>
      </c>
      <c r="H42" t="n">
        <v>55</v>
      </c>
      <c r="J42" t="n">
        <v>16</v>
      </c>
      <c r="M42" s="12">
        <f>IFERROR(N(G42)*N(J42)+N(H42)*N(K42)+N(F42)*N(L42),"")</f>
        <v/>
      </c>
      <c r="N42" s="12">
        <f>IFERROR(M42*(1-Assumptions!$B$3),"")</f>
        <v/>
      </c>
      <c r="O42" t="inlineStr">
        <is>
          <t>medium</t>
        </is>
      </c>
      <c r="P42" t="inlineStr">
        <is>
          <t>measured</t>
        </is>
      </c>
    </row>
    <row r="43">
      <c r="A43" s="10" t="inlineStr">
        <is>
          <t>Mallards Winter LC Invitational</t>
        </is>
      </c>
      <c r="B43" s="10" t="inlineStr">
        <is>
          <t>Mallards Swim Team</t>
        </is>
      </c>
      <c r="C43" s="10" t="inlineStr">
        <is>
          <t>Central</t>
        </is>
      </c>
      <c r="D43" s="10" t="inlineStr">
        <is>
          <t>sanctioned</t>
        </is>
      </c>
      <c r="E43" s="10" t="inlineStr">
        <is>
          <t>2026-01-30</t>
        </is>
      </c>
      <c r="F43" s="10" t="n">
        <v>300</v>
      </c>
      <c r="G43" s="10" t="n">
        <v>1287</v>
      </c>
      <c r="H43" s="10" t="n">
        <v>24</v>
      </c>
      <c r="I43" s="10" t="n"/>
      <c r="J43" s="10" t="n">
        <v>15</v>
      </c>
      <c r="K43" s="10" t="n">
        <v>25</v>
      </c>
      <c r="L43" s="10" t="n">
        <v>12</v>
      </c>
      <c r="M43" s="11">
        <f>IFERROR(N(G43)*N(J43)+N(H43)*N(K43)+N(F43)*N(L43),"")</f>
        <v/>
      </c>
      <c r="N43" s="11">
        <f>IFERROR(M43*(1-Assumptions!$B$3),"")</f>
        <v/>
      </c>
      <c r="O43" s="10" t="inlineStr">
        <is>
          <t>estimate</t>
        </is>
      </c>
      <c r="P43" s="10" t="inlineStr">
        <is>
          <t>estimate</t>
        </is>
      </c>
    </row>
    <row r="44">
      <c r="A44" s="10" t="inlineStr">
        <is>
          <t>MAC Fall Fest Invitational</t>
        </is>
      </c>
      <c r="B44" s="10" t="inlineStr">
        <is>
          <t>Markham Aquatic Club</t>
        </is>
      </c>
      <c r="C44" s="10" t="inlineStr">
        <is>
          <t>Central</t>
        </is>
      </c>
      <c r="D44" s="10" t="inlineStr">
        <is>
          <t>sanctioned</t>
        </is>
      </c>
      <c r="E44" s="10" t="inlineStr">
        <is>
          <t>2025-10-18</t>
        </is>
      </c>
      <c r="F44" s="10" t="n">
        <v>300</v>
      </c>
      <c r="G44" s="10" t="n">
        <v>1287</v>
      </c>
      <c r="H44" s="10" t="n">
        <v>24</v>
      </c>
      <c r="I44" s="10" t="n"/>
      <c r="J44" s="10" t="n">
        <v>15</v>
      </c>
      <c r="K44" s="10" t="n">
        <v>25</v>
      </c>
      <c r="L44" s="10" t="n">
        <v>10</v>
      </c>
      <c r="M44" s="11">
        <f>IFERROR(N(G44)*N(J44)+N(H44)*N(K44)+N(F44)*N(L44),"")</f>
        <v/>
      </c>
      <c r="N44" s="11">
        <f>IFERROR(M44*(1-Assumptions!$B$3),"")</f>
        <v/>
      </c>
      <c r="O44" s="10" t="inlineStr">
        <is>
          <t>estimate</t>
        </is>
      </c>
      <c r="P44" s="10" t="inlineStr">
        <is>
          <t>estimate</t>
        </is>
      </c>
    </row>
    <row r="45">
      <c r="A45" s="10" t="inlineStr">
        <is>
          <t>MAC Rising Star #1</t>
        </is>
      </c>
      <c r="B45" s="10" t="inlineStr">
        <is>
          <t>Markham Aquatic Club</t>
        </is>
      </c>
      <c r="C45" s="10" t="inlineStr">
        <is>
          <t>Central</t>
        </is>
      </c>
      <c r="D45" s="10" t="inlineStr">
        <is>
          <t>other</t>
        </is>
      </c>
      <c r="E45" s="10" t="inlineStr">
        <is>
          <t>2025-11-08</t>
        </is>
      </c>
      <c r="F45" s="10" t="n">
        <v>120</v>
      </c>
      <c r="G45" s="10" t="n">
        <v>408</v>
      </c>
      <c r="H45" s="10" t="n">
        <v>5</v>
      </c>
      <c r="I45" s="10" t="n"/>
      <c r="J45" s="10" t="n">
        <v>15</v>
      </c>
      <c r="K45" s="10" t="n">
        <v>25</v>
      </c>
      <c r="L45" s="10" t="n">
        <v>10</v>
      </c>
      <c r="M45" s="11">
        <f>IFERROR(N(G45)*N(J45)+N(H45)*N(K45)+N(F45)*N(L45),"")</f>
        <v/>
      </c>
      <c r="N45" s="11">
        <f>IFERROR(M45*(1-Assumptions!$B$3),"")</f>
        <v/>
      </c>
      <c r="O45" s="10" t="inlineStr">
        <is>
          <t>estimate</t>
        </is>
      </c>
      <c r="P45" s="10" t="inlineStr">
        <is>
          <t>estimate</t>
        </is>
      </c>
    </row>
    <row r="46">
      <c r="A46" s="10" t="inlineStr">
        <is>
          <t>MAC Jingle Bell</t>
        </is>
      </c>
      <c r="B46" s="10" t="inlineStr">
        <is>
          <t>Markham Aquatic Club</t>
        </is>
      </c>
      <c r="C46" s="10" t="inlineStr">
        <is>
          <t>Central</t>
        </is>
      </c>
      <c r="D46" s="10" t="inlineStr">
        <is>
          <t>other</t>
        </is>
      </c>
      <c r="E46" s="10" t="inlineStr">
        <is>
          <t>2025-12-12</t>
        </is>
      </c>
      <c r="F46" s="10" t="n">
        <v>120</v>
      </c>
      <c r="G46" s="10" t="n">
        <v>408</v>
      </c>
      <c r="H46" s="10" t="n">
        <v>5</v>
      </c>
      <c r="I46" s="10" t="n"/>
      <c r="J46" s="10" t="n">
        <v>15</v>
      </c>
      <c r="K46" s="10" t="n">
        <v>25</v>
      </c>
      <c r="L46" s="10" t="n">
        <v>10</v>
      </c>
      <c r="M46" s="11">
        <f>IFERROR(N(G46)*N(J46)+N(H46)*N(K46)+N(F46)*N(L46),"")</f>
        <v/>
      </c>
      <c r="N46" s="11">
        <f>IFERROR(M46*(1-Assumptions!$B$3),"")</f>
        <v/>
      </c>
      <c r="O46" s="10" t="inlineStr">
        <is>
          <t>estimate</t>
        </is>
      </c>
      <c r="P46" s="10" t="inlineStr">
        <is>
          <t>estimate</t>
        </is>
      </c>
    </row>
    <row r="47">
      <c r="A47" s="10" t="inlineStr">
        <is>
          <t>MAC Winter Invitational</t>
        </is>
      </c>
      <c r="B47" s="10" t="inlineStr">
        <is>
          <t>Markham Aquatic Club</t>
        </is>
      </c>
      <c r="C47" s="10" t="inlineStr">
        <is>
          <t>Central</t>
        </is>
      </c>
      <c r="D47" s="10" t="inlineStr">
        <is>
          <t>sanctioned</t>
        </is>
      </c>
      <c r="E47" s="10" t="inlineStr">
        <is>
          <t>2026-01-22</t>
        </is>
      </c>
      <c r="F47" s="10" t="n">
        <v>300</v>
      </c>
      <c r="G47" s="10" t="n">
        <v>1287</v>
      </c>
      <c r="H47" s="10" t="n">
        <v>24</v>
      </c>
      <c r="I47" s="10" t="n"/>
      <c r="J47" s="10" t="n">
        <v>15</v>
      </c>
      <c r="K47" s="10" t="n">
        <v>25</v>
      </c>
      <c r="L47" s="10" t="n">
        <v>10</v>
      </c>
      <c r="M47" s="11">
        <f>IFERROR(N(G47)*N(J47)+N(H47)*N(K47)+N(F47)*N(L47),"")</f>
        <v/>
      </c>
      <c r="N47" s="11">
        <f>IFERROR(M47*(1-Assumptions!$B$3),"")</f>
        <v/>
      </c>
      <c r="O47" s="10" t="inlineStr">
        <is>
          <t>estimate</t>
        </is>
      </c>
      <c r="P47" s="10" t="inlineStr">
        <is>
          <t>estimate</t>
        </is>
      </c>
    </row>
    <row r="48">
      <c r="A48" s="10" t="inlineStr">
        <is>
          <t>2026 Ontario Age Groups (hosted by MAC at MPAC)</t>
        </is>
      </c>
      <c r="B48" s="10" t="inlineStr">
        <is>
          <t>Markham Aquatic Club</t>
        </is>
      </c>
      <c r="C48" s="10" t="inlineStr">
        <is>
          <t>Central</t>
        </is>
      </c>
      <c r="D48" s="10" t="inlineStr">
        <is>
          <t>sanctioned</t>
        </is>
      </c>
      <c r="E48" s="10" t="inlineStr">
        <is>
          <t>2026-03-05</t>
        </is>
      </c>
      <c r="F48" s="10" t="n">
        <v>300</v>
      </c>
      <c r="G48" s="10" t="n">
        <v>1287</v>
      </c>
      <c r="H48" s="10" t="n">
        <v>24</v>
      </c>
      <c r="I48" s="10" t="n"/>
      <c r="J48" s="10" t="n"/>
      <c r="K48" s="10" t="n">
        <v>25</v>
      </c>
      <c r="L48" s="10" t="n">
        <v>140</v>
      </c>
      <c r="M48" s="11">
        <f>IFERROR(N(G48)*N(J48)+N(H48)*N(K48)+N(F48)*N(L48),"")</f>
        <v/>
      </c>
      <c r="N48" s="11">
        <f>IFERROR(M48*(1-Assumptions!$B$3),"")</f>
        <v/>
      </c>
      <c r="O48" s="10" t="inlineStr">
        <is>
          <t>estimate</t>
        </is>
      </c>
      <c r="P48" s="10" t="inlineStr">
        <is>
          <t>estimate</t>
        </is>
      </c>
    </row>
    <row r="49">
      <c r="A49" s="10" t="inlineStr">
        <is>
          <t>MAC Rising Star #2</t>
        </is>
      </c>
      <c r="B49" s="10" t="inlineStr">
        <is>
          <t>Markham Aquatic Club</t>
        </is>
      </c>
      <c r="C49" s="10" t="inlineStr">
        <is>
          <t>Central</t>
        </is>
      </c>
      <c r="D49" s="10" t="inlineStr">
        <is>
          <t>other</t>
        </is>
      </c>
      <c r="E49" s="10" t="inlineStr">
        <is>
          <t>2026-05-01</t>
        </is>
      </c>
      <c r="F49" s="10" t="n">
        <v>120</v>
      </c>
      <c r="G49" s="10" t="n">
        <v>408</v>
      </c>
      <c r="H49" s="10" t="n">
        <v>5</v>
      </c>
      <c r="I49" s="10" t="n"/>
      <c r="J49" s="10" t="n">
        <v>15</v>
      </c>
      <c r="K49" s="10" t="n">
        <v>25</v>
      </c>
      <c r="L49" s="10" t="n">
        <v>10</v>
      </c>
      <c r="M49" s="11">
        <f>IFERROR(N(G49)*N(J49)+N(H49)*N(K49)+N(F49)*N(L49),"")</f>
        <v/>
      </c>
      <c r="N49" s="11">
        <f>IFERROR(M49*(1-Assumptions!$B$3),"")</f>
        <v/>
      </c>
      <c r="O49" s="10" t="inlineStr">
        <is>
          <t>estimate</t>
        </is>
      </c>
      <c r="P49" s="10" t="inlineStr">
        <is>
          <t>estimate</t>
        </is>
      </c>
    </row>
    <row r="50">
      <c r="A50" s="10" t="inlineStr">
        <is>
          <t>MAC Spring Invitational</t>
        </is>
      </c>
      <c r="B50" s="10" t="inlineStr">
        <is>
          <t>Markham Aquatic Club</t>
        </is>
      </c>
      <c r="C50" s="10" t="inlineStr">
        <is>
          <t>Central</t>
        </is>
      </c>
      <c r="D50" s="10" t="inlineStr">
        <is>
          <t>sanctioned</t>
        </is>
      </c>
      <c r="E50" s="10" t="inlineStr">
        <is>
          <t>2026-05-28</t>
        </is>
      </c>
      <c r="F50" s="10" t="n">
        <v>300</v>
      </c>
      <c r="G50" s="10" t="n">
        <v>1287</v>
      </c>
      <c r="H50" s="10" t="n">
        <v>24</v>
      </c>
      <c r="I50" s="10" t="n"/>
      <c r="J50" s="10" t="n">
        <v>15</v>
      </c>
      <c r="K50" s="10" t="n">
        <v>25</v>
      </c>
      <c r="L50" s="10" t="n">
        <v>10</v>
      </c>
      <c r="M50" s="11">
        <f>IFERROR(N(G50)*N(J50)+N(H50)*N(K50)+N(F50)*N(L50),"")</f>
        <v/>
      </c>
      <c r="N50" s="11">
        <f>IFERROR(M50*(1-Assumptions!$B$3),"")</f>
        <v/>
      </c>
      <c r="O50" s="10" t="inlineStr">
        <is>
          <t>estimate</t>
        </is>
      </c>
      <c r="P50" s="10" t="inlineStr">
        <is>
          <t>estimate</t>
        </is>
      </c>
    </row>
    <row r="51">
      <c r="A51" s="10" t="inlineStr">
        <is>
          <t>Central Region Div 1 (LC Championships)</t>
        </is>
      </c>
      <c r="B51" s="10" t="inlineStr">
        <is>
          <t>Markham Aquatic Club</t>
        </is>
      </c>
      <c r="C51" s="10" t="inlineStr">
        <is>
          <t>Central</t>
        </is>
      </c>
      <c r="D51" s="10" t="inlineStr">
        <is>
          <t>sanctioned</t>
        </is>
      </c>
      <c r="E51" s="10" t="inlineStr">
        <is>
          <t>2026-06-19</t>
        </is>
      </c>
      <c r="F51" s="10" t="n">
        <v>300</v>
      </c>
      <c r="G51" s="10" t="n">
        <v>1287</v>
      </c>
      <c r="H51" s="10" t="n">
        <v>24</v>
      </c>
      <c r="I51" s="10" t="n"/>
      <c r="J51" s="10" t="n">
        <v>15</v>
      </c>
      <c r="K51" s="10" t="n">
        <v>20</v>
      </c>
      <c r="L51" s="10" t="n">
        <v>10</v>
      </c>
      <c r="M51" s="11">
        <f>IFERROR(N(G51)*N(J51)+N(H51)*N(K51)+N(F51)*N(L51),"")</f>
        <v/>
      </c>
      <c r="N51" s="11">
        <f>IFERROR(M51*(1-Assumptions!$B$3),"")</f>
        <v/>
      </c>
      <c r="O51" s="10" t="inlineStr">
        <is>
          <t>estimate</t>
        </is>
      </c>
      <c r="P51" s="10" t="inlineStr">
        <is>
          <t>estimate</t>
        </is>
      </c>
    </row>
    <row r="52">
      <c r="A52" s="10" t="inlineStr">
        <is>
          <t>MMST Fall Novice</t>
        </is>
      </c>
      <c r="B52" s="10" t="inlineStr">
        <is>
          <t>Milton Marlin Swim Team</t>
        </is>
      </c>
      <c r="C52" s="10" t="inlineStr">
        <is>
          <t>Central</t>
        </is>
      </c>
      <c r="D52" s="10" t="inlineStr">
        <is>
          <t>sanctioned</t>
        </is>
      </c>
      <c r="E52" s="10" t="inlineStr">
        <is>
          <t>2025-11-15</t>
        </is>
      </c>
      <c r="F52" s="10" t="n">
        <v>300</v>
      </c>
      <c r="G52" s="10" t="n">
        <v>1287</v>
      </c>
      <c r="H52" s="10" t="n">
        <v>24</v>
      </c>
      <c r="I52" s="10" t="n"/>
      <c r="J52" s="10" t="n"/>
      <c r="K52" s="10" t="n"/>
      <c r="L52" s="10" t="n">
        <v>50</v>
      </c>
      <c r="M52" s="11">
        <f>IFERROR(N(G52)*N(J52)+N(H52)*N(K52)+N(F52)*N(L52),"")</f>
        <v/>
      </c>
      <c r="N52" s="11">
        <f>IFERROR(M52*(1-Assumptions!$B$3),"")</f>
        <v/>
      </c>
      <c r="O52" s="10" t="inlineStr">
        <is>
          <t>estimate</t>
        </is>
      </c>
      <c r="P52" s="10" t="inlineStr">
        <is>
          <t>estimate</t>
        </is>
      </c>
    </row>
    <row r="53">
      <c r="A53" s="10" t="inlineStr">
        <is>
          <t>MMST Winter Novice</t>
        </is>
      </c>
      <c r="B53" s="10" t="inlineStr">
        <is>
          <t>Milton Marlin Swim Team</t>
        </is>
      </c>
      <c r="C53" s="10" t="inlineStr">
        <is>
          <t>Central</t>
        </is>
      </c>
      <c r="D53" s="10" t="inlineStr">
        <is>
          <t>sanctioned</t>
        </is>
      </c>
      <c r="E53" s="10" t="inlineStr">
        <is>
          <t>2026-01-10</t>
        </is>
      </c>
      <c r="F53" s="10" t="n">
        <v>300</v>
      </c>
      <c r="G53" s="10" t="n">
        <v>1287</v>
      </c>
      <c r="H53" s="10" t="n">
        <v>24</v>
      </c>
      <c r="I53" s="10" t="n"/>
      <c r="J53" s="10" t="n"/>
      <c r="K53" s="10" t="n"/>
      <c r="L53" s="10" t="n">
        <v>50</v>
      </c>
      <c r="M53" s="11">
        <f>IFERROR(N(G53)*N(J53)+N(H53)*N(K53)+N(F53)*N(L53),"")</f>
        <v/>
      </c>
      <c r="N53" s="11">
        <f>IFERROR(M53*(1-Assumptions!$B$3),"")</f>
        <v/>
      </c>
      <c r="O53" s="10" t="inlineStr">
        <is>
          <t>estimate</t>
        </is>
      </c>
      <c r="P53" s="10" t="inlineStr">
        <is>
          <t>estimate</t>
        </is>
      </c>
    </row>
    <row r="54">
      <c r="A54" s="10" t="inlineStr">
        <is>
          <t>MMST GTA Skins</t>
        </is>
      </c>
      <c r="B54" s="10" t="inlineStr">
        <is>
          <t>Milton Marlin Swim Team</t>
        </is>
      </c>
      <c r="C54" s="10" t="inlineStr">
        <is>
          <t>Central</t>
        </is>
      </c>
      <c r="D54" s="10" t="inlineStr">
        <is>
          <t>sanctioned</t>
        </is>
      </c>
      <c r="E54" s="10" t="inlineStr">
        <is>
          <t>2026-02-13</t>
        </is>
      </c>
      <c r="F54" s="10" t="n">
        <v>300</v>
      </c>
      <c r="G54" s="10" t="n">
        <v>1287</v>
      </c>
      <c r="H54" s="10" t="n">
        <v>24</v>
      </c>
      <c r="I54" s="10" t="n"/>
      <c r="J54" s="10" t="n">
        <v>17</v>
      </c>
      <c r="K54" s="10" t="n">
        <v>20</v>
      </c>
      <c r="L54" s="10" t="n">
        <v>5</v>
      </c>
      <c r="M54" s="11">
        <f>IFERROR(N(G54)*N(J54)+N(H54)*N(K54)+N(F54)*N(L54),"")</f>
        <v/>
      </c>
      <c r="N54" s="11">
        <f>IFERROR(M54*(1-Assumptions!$B$3),"")</f>
        <v/>
      </c>
      <c r="O54" s="10" t="inlineStr">
        <is>
          <t>estimate</t>
        </is>
      </c>
      <c r="P54" s="10" t="inlineStr">
        <is>
          <t>estimate</t>
        </is>
      </c>
    </row>
    <row r="55">
      <c r="A55" s="10" t="inlineStr">
        <is>
          <t>MMST Spring Novice</t>
        </is>
      </c>
      <c r="B55" s="10" t="inlineStr">
        <is>
          <t>Milton Marlin Swim Team</t>
        </is>
      </c>
      <c r="C55" s="10" t="inlineStr">
        <is>
          <t>Central</t>
        </is>
      </c>
      <c r="D55" s="10" t="inlineStr">
        <is>
          <t>sanctioned</t>
        </is>
      </c>
      <c r="E55" s="10" t="inlineStr">
        <is>
          <t>2026-06-06</t>
        </is>
      </c>
      <c r="F55" s="10" t="n">
        <v>300</v>
      </c>
      <c r="G55" s="10" t="n">
        <v>1287</v>
      </c>
      <c r="H55" s="10" t="n">
        <v>24</v>
      </c>
      <c r="I55" s="10" t="n"/>
      <c r="J55" s="10" t="n"/>
      <c r="K55" s="10" t="n"/>
      <c r="L55" s="10" t="n">
        <v>50</v>
      </c>
      <c r="M55" s="11">
        <f>IFERROR(N(G55)*N(J55)+N(H55)*N(K55)+N(F55)*N(L55),"")</f>
        <v/>
      </c>
      <c r="N55" s="11">
        <f>IFERROR(M55*(1-Assumptions!$B$3),"")</f>
        <v/>
      </c>
      <c r="O55" s="10" t="inlineStr">
        <is>
          <t>estimate</t>
        </is>
      </c>
      <c r="P55" s="10" t="inlineStr">
        <is>
          <t>estimate</t>
        </is>
      </c>
    </row>
    <row r="56">
      <c r="A56" s="10" t="inlineStr">
        <is>
          <t>Mississauga Open</t>
        </is>
      </c>
      <c r="B56" s="10" t="inlineStr">
        <is>
          <t>Mississauga Aquatic Club</t>
        </is>
      </c>
      <c r="C56" s="10" t="inlineStr">
        <is>
          <t>Central</t>
        </is>
      </c>
      <c r="D56" s="10" t="inlineStr">
        <is>
          <t>sanctioned</t>
        </is>
      </c>
      <c r="E56" s="10" t="inlineStr">
        <is>
          <t>2025-12-19</t>
        </is>
      </c>
      <c r="F56" s="10" t="n">
        <v>300</v>
      </c>
      <c r="G56" s="10" t="n">
        <v>1287</v>
      </c>
      <c r="H56" s="10" t="n">
        <v>24</v>
      </c>
      <c r="I56" s="10" t="n"/>
      <c r="J56" s="10" t="n">
        <v>16</v>
      </c>
      <c r="K56" s="10" t="n">
        <v>25</v>
      </c>
      <c r="L56" s="10" t="n">
        <v>10</v>
      </c>
      <c r="M56" s="11">
        <f>IFERROR(N(G56)*N(J56)+N(H56)*N(K56)+N(F56)*N(L56),"")</f>
        <v/>
      </c>
      <c r="N56" s="11">
        <f>IFERROR(M56*(1-Assumptions!$B$3),"")</f>
        <v/>
      </c>
      <c r="O56" s="10" t="inlineStr">
        <is>
          <t>estimate</t>
        </is>
      </c>
      <c r="P56" s="10" t="inlineStr">
        <is>
          <t>estimate</t>
        </is>
      </c>
    </row>
    <row r="57">
      <c r="A57" t="inlineStr">
        <is>
          <t>Dr. Ralph Hicken Invitational</t>
        </is>
      </c>
      <c r="B57" t="inlineStr">
        <is>
          <t>Mississauga Aquatic Club</t>
        </is>
      </c>
      <c r="C57" t="inlineStr">
        <is>
          <t>Central</t>
        </is>
      </c>
      <c r="D57" t="inlineStr">
        <is>
          <t>sanctioned</t>
        </is>
      </c>
      <c r="E57" t="inlineStr">
        <is>
          <t>2026-04-30</t>
        </is>
      </c>
      <c r="F57" t="n">
        <v>735</v>
      </c>
      <c r="G57" t="n">
        <v>4131</v>
      </c>
      <c r="H57" t="n">
        <v>59</v>
      </c>
      <c r="I57" t="n">
        <v>5095</v>
      </c>
      <c r="J57" t="n">
        <v>15</v>
      </c>
      <c r="K57" t="n">
        <v>30</v>
      </c>
      <c r="L57" t="n">
        <v>15</v>
      </c>
      <c r="M57" s="12">
        <f>IFERROR(N(G57)*N(J57)+N(H57)*N(K57)+N(F57)*N(L57),"")</f>
        <v/>
      </c>
      <c r="N57" s="12">
        <f>IFERROR(M57*(1-Assumptions!$B$3),"")</f>
        <v/>
      </c>
      <c r="O57" t="inlineStr">
        <is>
          <t>medium_swims</t>
        </is>
      </c>
      <c r="P57" t="inlineStr">
        <is>
          <t>measured</t>
        </is>
      </c>
    </row>
    <row r="58">
      <c r="A58" s="10" t="inlineStr">
        <is>
          <t>Alan Swanston Classic</t>
        </is>
      </c>
      <c r="B58" s="10" t="inlineStr">
        <is>
          <t>Newmarket Stingrays Swim Club</t>
        </is>
      </c>
      <c r="C58" s="10" t="inlineStr">
        <is>
          <t>Central</t>
        </is>
      </c>
      <c r="D58" s="10" t="inlineStr">
        <is>
          <t>sanctioned</t>
        </is>
      </c>
      <c r="E58" s="10" t="inlineStr">
        <is>
          <t>2025-12-05</t>
        </is>
      </c>
      <c r="F58" s="10" t="n">
        <v>300</v>
      </c>
      <c r="G58" s="10" t="n">
        <v>1287</v>
      </c>
      <c r="H58" s="10" t="n">
        <v>24</v>
      </c>
      <c r="I58" s="10" t="n"/>
      <c r="J58" s="10" t="n">
        <v>15</v>
      </c>
      <c r="K58" s="10" t="n">
        <v>25</v>
      </c>
      <c r="L58" s="10" t="n">
        <v>10</v>
      </c>
      <c r="M58" s="11">
        <f>IFERROR(N(G58)*N(J58)+N(H58)*N(K58)+N(F58)*N(L58),"")</f>
        <v/>
      </c>
      <c r="N58" s="11">
        <f>IFERROR(M58*(1-Assumptions!$B$3),"")</f>
        <v/>
      </c>
      <c r="O58" s="10" t="inlineStr">
        <is>
          <t>estimate</t>
        </is>
      </c>
      <c r="P58" s="10" t="inlineStr">
        <is>
          <t>estimate</t>
        </is>
      </c>
    </row>
    <row r="59">
      <c r="A59" s="10" t="inlineStr">
        <is>
          <t>Steve Kingston Memorial</t>
        </is>
      </c>
      <c r="B59" s="10" t="inlineStr">
        <is>
          <t>Newmarket Stingrays Swim Club</t>
        </is>
      </c>
      <c r="C59" s="10" t="inlineStr">
        <is>
          <t>Central</t>
        </is>
      </c>
      <c r="D59" s="10" t="inlineStr">
        <is>
          <t>sanctioned</t>
        </is>
      </c>
      <c r="E59" s="10" t="inlineStr">
        <is>
          <t>2026-03-06</t>
        </is>
      </c>
      <c r="F59" s="10" t="n">
        <v>300</v>
      </c>
      <c r="G59" s="10" t="n">
        <v>1287</v>
      </c>
      <c r="H59" s="10" t="n">
        <v>24</v>
      </c>
      <c r="I59" s="10" t="n"/>
      <c r="J59" s="10" t="n">
        <v>15</v>
      </c>
      <c r="K59" s="10" t="n"/>
      <c r="L59" s="10" t="n">
        <v>6</v>
      </c>
      <c r="M59" s="11">
        <f>IFERROR(N(G59)*N(J59)+N(H59)*N(K59)+N(F59)*N(L59),"")</f>
        <v/>
      </c>
      <c r="N59" s="11">
        <f>IFERROR(M59*(1-Assumptions!$B$3),"")</f>
        <v/>
      </c>
      <c r="O59" s="10" t="inlineStr">
        <is>
          <t>estimate</t>
        </is>
      </c>
      <c r="P59" s="10" t="inlineStr">
        <is>
          <t>estimate</t>
        </is>
      </c>
    </row>
    <row r="60">
      <c r="A60" s="10" t="inlineStr">
        <is>
          <t>Stingray Junior Meet</t>
        </is>
      </c>
      <c r="B60" s="10" t="inlineStr">
        <is>
          <t>Newmarket Stingrays Swim Club</t>
        </is>
      </c>
      <c r="C60" s="10" t="inlineStr">
        <is>
          <t>Central</t>
        </is>
      </c>
      <c r="D60" s="10" t="inlineStr">
        <is>
          <t>other</t>
        </is>
      </c>
      <c r="E60" s="10" t="inlineStr">
        <is>
          <t>2026-03-28</t>
        </is>
      </c>
      <c r="F60" s="10" t="n">
        <v>120</v>
      </c>
      <c r="G60" s="10" t="n">
        <v>408</v>
      </c>
      <c r="H60" s="10" t="n">
        <v>5</v>
      </c>
      <c r="I60" s="10" t="n"/>
      <c r="J60" s="10" t="n">
        <v>15</v>
      </c>
      <c r="K60" s="10" t="n">
        <v>25</v>
      </c>
      <c r="L60" s="10" t="n">
        <v>3</v>
      </c>
      <c r="M60" s="11">
        <f>IFERROR(N(G60)*N(J60)+N(H60)*N(K60)+N(F60)*N(L60),"")</f>
        <v/>
      </c>
      <c r="N60" s="11">
        <f>IFERROR(M60*(1-Assumptions!$B$3),"")</f>
        <v/>
      </c>
      <c r="O60" s="10" t="inlineStr">
        <is>
          <t>estimate</t>
        </is>
      </c>
      <c r="P60" s="10" t="inlineStr">
        <is>
          <t>estimate</t>
        </is>
      </c>
    </row>
    <row r="61">
      <c r="A61" t="inlineStr">
        <is>
          <t>Newmarket LCM Meet (Spring Long Course Invitational)</t>
        </is>
      </c>
      <c r="B61" t="inlineStr">
        <is>
          <t>Newmarket Stingrays Swim Club</t>
        </is>
      </c>
      <c r="C61" t="inlineStr">
        <is>
          <t>Central</t>
        </is>
      </c>
      <c r="D61" t="inlineStr">
        <is>
          <t>sanctioned</t>
        </is>
      </c>
      <c r="E61" t="inlineStr">
        <is>
          <t>2026-05-16</t>
        </is>
      </c>
      <c r="F61" t="n">
        <v>397</v>
      </c>
      <c r="G61" t="n">
        <v>1703</v>
      </c>
      <c r="H61" t="n">
        <v>32</v>
      </c>
      <c r="J61" t="n">
        <v>15</v>
      </c>
      <c r="K61" t="n">
        <v>25</v>
      </c>
      <c r="L61" t="n">
        <v>10</v>
      </c>
      <c r="M61" s="12">
        <f>IFERROR(N(G61)*N(J61)+N(H61)*N(K61)+N(F61)*N(L61),"")</f>
        <v/>
      </c>
      <c r="N61" s="12">
        <f>IFERROR(M61*(1-Assumptions!$B$3),"")</f>
        <v/>
      </c>
      <c r="O61" t="inlineStr">
        <is>
          <t>medium_partial</t>
        </is>
      </c>
      <c r="P61" t="inlineStr">
        <is>
          <t>measured</t>
        </is>
      </c>
    </row>
    <row r="62">
      <c r="A62" s="10" t="inlineStr">
        <is>
          <t>NYAC Cup</t>
        </is>
      </c>
      <c r="B62" s="10" t="inlineStr">
        <is>
          <t>North York Aquatic Club</t>
        </is>
      </c>
      <c r="C62" s="10" t="inlineStr">
        <is>
          <t>Central</t>
        </is>
      </c>
      <c r="D62" s="10" t="inlineStr">
        <is>
          <t>sanctioned</t>
        </is>
      </c>
      <c r="E62" s="10" t="inlineStr">
        <is>
          <t>2025-11-14</t>
        </is>
      </c>
      <c r="F62" s="10" t="n">
        <v>300</v>
      </c>
      <c r="G62" s="10" t="n">
        <v>1287</v>
      </c>
      <c r="H62" s="10" t="n">
        <v>24</v>
      </c>
      <c r="I62" s="10" t="n"/>
      <c r="J62" s="10" t="n">
        <v>15</v>
      </c>
      <c r="K62" s="10" t="n"/>
      <c r="L62" s="10" t="n">
        <v>10</v>
      </c>
      <c r="M62" s="11">
        <f>IFERROR(N(G62)*N(J62)+N(H62)*N(K62)+N(F62)*N(L62),"")</f>
        <v/>
      </c>
      <c r="N62" s="11">
        <f>IFERROR(M62*(1-Assumptions!$B$3),"")</f>
        <v/>
      </c>
      <c r="O62" s="10" t="inlineStr">
        <is>
          <t>estimate</t>
        </is>
      </c>
      <c r="P62" s="10" t="inlineStr">
        <is>
          <t>estimate</t>
        </is>
      </c>
    </row>
    <row r="63">
      <c r="A63" s="10" t="inlineStr">
        <is>
          <t>Murray Drudge Invitational</t>
        </is>
      </c>
      <c r="B63" s="10" t="inlineStr">
        <is>
          <t>North York Aquatic Club</t>
        </is>
      </c>
      <c r="C63" s="10" t="inlineStr">
        <is>
          <t>Central</t>
        </is>
      </c>
      <c r="D63" s="10" t="inlineStr">
        <is>
          <t>sanctioned</t>
        </is>
      </c>
      <c r="E63" s="10" t="inlineStr">
        <is>
          <t>2025-12-05</t>
        </is>
      </c>
      <c r="F63" s="10" t="n">
        <v>300</v>
      </c>
      <c r="G63" s="10" t="n">
        <v>1287</v>
      </c>
      <c r="H63" s="10" t="n">
        <v>24</v>
      </c>
      <c r="I63" s="10" t="n"/>
      <c r="J63" s="10" t="n">
        <v>15</v>
      </c>
      <c r="K63" s="10" t="n"/>
      <c r="L63" s="10" t="n">
        <v>10</v>
      </c>
      <c r="M63" s="11">
        <f>IFERROR(N(G63)*N(J63)+N(H63)*N(K63)+N(F63)*N(L63),"")</f>
        <v/>
      </c>
      <c r="N63" s="11">
        <f>IFERROR(M63*(1-Assumptions!$B$3),"")</f>
        <v/>
      </c>
      <c r="O63" s="10" t="inlineStr">
        <is>
          <t>estimate</t>
        </is>
      </c>
      <c r="P63" s="10" t="inlineStr">
        <is>
          <t>estimate</t>
        </is>
      </c>
    </row>
    <row r="64">
      <c r="A64" s="10" t="inlineStr">
        <is>
          <t>Future Stars League #3 (Dev C &amp; Intro)</t>
        </is>
      </c>
      <c r="B64" s="10" t="inlineStr">
        <is>
          <t>North York Aquatic Club</t>
        </is>
      </c>
      <c r="C64" s="10" t="inlineStr">
        <is>
          <t>Central</t>
        </is>
      </c>
      <c r="D64" s="10" t="inlineStr">
        <is>
          <t>other</t>
        </is>
      </c>
      <c r="E64" s="10" t="inlineStr">
        <is>
          <t>2026-02-08</t>
        </is>
      </c>
      <c r="F64" s="10" t="n">
        <v>120</v>
      </c>
      <c r="G64" s="10" t="n">
        <v>408</v>
      </c>
      <c r="H64" s="10" t="n">
        <v>5</v>
      </c>
      <c r="I64" s="10" t="n"/>
      <c r="J64" s="10" t="n"/>
      <c r="K64" s="10" t="n"/>
      <c r="L64" s="10" t="n">
        <v>50</v>
      </c>
      <c r="M64" s="11">
        <f>IFERROR(N(G64)*N(J64)+N(H64)*N(K64)+N(F64)*N(L64),"")</f>
        <v/>
      </c>
      <c r="N64" s="11">
        <f>IFERROR(M64*(1-Assumptions!$B$3),"")</f>
        <v/>
      </c>
      <c r="O64" s="10" t="inlineStr">
        <is>
          <t>estimate</t>
        </is>
      </c>
      <c r="P64" s="10" t="inlineStr">
        <is>
          <t>estimate</t>
        </is>
      </c>
    </row>
    <row r="65">
      <c r="A65" s="10" t="inlineStr">
        <is>
          <t>Central Region Division 2 Championships</t>
        </is>
      </c>
      <c r="B65" s="10" t="inlineStr">
        <is>
          <t>North York Aquatic Club</t>
        </is>
      </c>
      <c r="C65" s="10" t="inlineStr">
        <is>
          <t>Central</t>
        </is>
      </c>
      <c r="D65" s="10" t="inlineStr">
        <is>
          <t>sanctioned</t>
        </is>
      </c>
      <c r="E65" s="10" t="inlineStr">
        <is>
          <t>2026-02-20</t>
        </is>
      </c>
      <c r="F65" s="10" t="n">
        <v>300</v>
      </c>
      <c r="G65" s="10" t="n">
        <v>1287</v>
      </c>
      <c r="H65" s="10" t="n">
        <v>24</v>
      </c>
      <c r="I65" s="10" t="n"/>
      <c r="J65" s="10" t="n">
        <v>15</v>
      </c>
      <c r="K65" s="10" t="n">
        <v>20</v>
      </c>
      <c r="L65" s="10" t="n">
        <v>5</v>
      </c>
      <c r="M65" s="11">
        <f>IFERROR(N(G65)*N(J65)+N(H65)*N(K65)+N(F65)*N(L65),"")</f>
        <v/>
      </c>
      <c r="N65" s="11">
        <f>IFERROR(M65*(1-Assumptions!$B$3),"")</f>
        <v/>
      </c>
      <c r="O65" s="10" t="inlineStr">
        <is>
          <t>estimate</t>
        </is>
      </c>
      <c r="P65" s="10" t="inlineStr">
        <is>
          <t>estimate</t>
        </is>
      </c>
    </row>
    <row r="66">
      <c r="A66" s="10" t="inlineStr">
        <is>
          <t>NYAC Spring Invitational</t>
        </is>
      </c>
      <c r="B66" s="10" t="inlineStr">
        <is>
          <t>North York Aquatic Club</t>
        </is>
      </c>
      <c r="C66" s="10" t="inlineStr">
        <is>
          <t>Central</t>
        </is>
      </c>
      <c r="D66" s="10" t="inlineStr">
        <is>
          <t>sanctioned</t>
        </is>
      </c>
      <c r="E66" s="10" t="inlineStr">
        <is>
          <t>2026-04-17</t>
        </is>
      </c>
      <c r="F66" s="10" t="n">
        <v>300</v>
      </c>
      <c r="G66" s="10" t="n">
        <v>1287</v>
      </c>
      <c r="H66" s="10" t="n">
        <v>24</v>
      </c>
      <c r="I66" s="10" t="n"/>
      <c r="J66" s="10" t="n">
        <v>15</v>
      </c>
      <c r="K66" s="10" t="n"/>
      <c r="L66" s="10" t="n">
        <v>10</v>
      </c>
      <c r="M66" s="11">
        <f>IFERROR(N(G66)*N(J66)+N(H66)*N(K66)+N(F66)*N(L66),"")</f>
        <v/>
      </c>
      <c r="N66" s="11">
        <f>IFERROR(M66*(1-Assumptions!$B$3),"")</f>
        <v/>
      </c>
      <c r="O66" s="10" t="inlineStr">
        <is>
          <t>estimate</t>
        </is>
      </c>
      <c r="P66" s="10" t="inlineStr">
        <is>
          <t>estimate</t>
        </is>
      </c>
    </row>
    <row r="67">
      <c r="A67" s="10" t="inlineStr">
        <is>
          <t>June Performance</t>
        </is>
      </c>
      <c r="B67" s="10" t="inlineStr">
        <is>
          <t>North York Aquatic Club</t>
        </is>
      </c>
      <c r="C67" s="10" t="inlineStr">
        <is>
          <t>Central</t>
        </is>
      </c>
      <c r="D67" s="10" t="inlineStr">
        <is>
          <t>other</t>
        </is>
      </c>
      <c r="E67" s="10" t="inlineStr">
        <is>
          <t>2026-06-05</t>
        </is>
      </c>
      <c r="F67" s="10" t="n">
        <v>120</v>
      </c>
      <c r="G67" s="10" t="n">
        <v>408</v>
      </c>
      <c r="H67" s="10" t="n">
        <v>5</v>
      </c>
      <c r="I67" s="10" t="n"/>
      <c r="J67" s="10" t="n">
        <v>15</v>
      </c>
      <c r="K67" s="10" t="n"/>
      <c r="L67" s="10" t="n">
        <v>10</v>
      </c>
      <c r="M67" s="11">
        <f>IFERROR(N(G67)*N(J67)+N(H67)*N(K67)+N(F67)*N(L67),"")</f>
        <v/>
      </c>
      <c r="N67" s="11">
        <f>IFERROR(M67*(1-Assumptions!$B$3),"")</f>
        <v/>
      </c>
      <c r="O67" s="10" t="inlineStr">
        <is>
          <t>estimate</t>
        </is>
      </c>
      <c r="P67" s="10" t="inlineStr">
        <is>
          <t>estimate</t>
        </is>
      </c>
    </row>
    <row r="68">
      <c r="A68" s="10" t="inlineStr">
        <is>
          <t>2025 OAK Brad Townsend Fall Classic</t>
        </is>
      </c>
      <c r="B68" s="10" t="inlineStr">
        <is>
          <t>Oakville Aquatic Club</t>
        </is>
      </c>
      <c r="C68" s="10" t="inlineStr">
        <is>
          <t>Central</t>
        </is>
      </c>
      <c r="D68" s="10" t="inlineStr">
        <is>
          <t>sanctioned</t>
        </is>
      </c>
      <c r="E68" s="10" t="inlineStr">
        <is>
          <t>2025-10-17</t>
        </is>
      </c>
      <c r="F68" s="10" t="n">
        <v>300</v>
      </c>
      <c r="G68" s="10" t="n">
        <v>1287</v>
      </c>
      <c r="H68" s="10" t="n">
        <v>24</v>
      </c>
      <c r="I68" s="10" t="n"/>
      <c r="J68" s="10" t="n">
        <v>15</v>
      </c>
      <c r="K68" s="10" t="n">
        <v>20</v>
      </c>
      <c r="L68" s="10" t="n"/>
      <c r="M68" s="11">
        <f>IFERROR(N(G68)*N(J68)+N(H68)*N(K68)+N(F68)*N(L68),"")</f>
        <v/>
      </c>
      <c r="N68" s="11">
        <f>IFERROR(M68*(1-Assumptions!$B$3),"")</f>
        <v/>
      </c>
      <c r="O68" s="10" t="inlineStr">
        <is>
          <t>estimate</t>
        </is>
      </c>
      <c r="P68" s="10" t="inlineStr">
        <is>
          <t>estimate</t>
        </is>
      </c>
    </row>
    <row r="69">
      <c r="A69" s="10" t="inlineStr">
        <is>
          <t>Mini OAKS Meet #1 - 2025</t>
        </is>
      </c>
      <c r="B69" s="10" t="inlineStr">
        <is>
          <t>Oakville Aquatic Club</t>
        </is>
      </c>
      <c r="C69" s="10" t="inlineStr">
        <is>
          <t>Central</t>
        </is>
      </c>
      <c r="D69" s="10" t="inlineStr">
        <is>
          <t>sanctioned</t>
        </is>
      </c>
      <c r="E69" s="10" t="inlineStr">
        <is>
          <t>2025-11-29</t>
        </is>
      </c>
      <c r="F69" s="10" t="n">
        <v>300</v>
      </c>
      <c r="G69" s="10" t="n">
        <v>1287</v>
      </c>
      <c r="H69" s="10" t="n">
        <v>24</v>
      </c>
      <c r="I69" s="10" t="n"/>
      <c r="J69" s="10" t="n"/>
      <c r="K69" s="10" t="n"/>
      <c r="L69" s="10" t="n">
        <v>45</v>
      </c>
      <c r="M69" s="11">
        <f>IFERROR(N(G69)*N(J69)+N(H69)*N(K69)+N(F69)*N(L69),"")</f>
        <v/>
      </c>
      <c r="N69" s="11">
        <f>IFERROR(M69*(1-Assumptions!$B$3),"")</f>
        <v/>
      </c>
      <c r="O69" s="10" t="inlineStr">
        <is>
          <t>estimate</t>
        </is>
      </c>
      <c r="P69" s="10" t="inlineStr">
        <is>
          <t>estimate</t>
        </is>
      </c>
    </row>
    <row r="70">
      <c r="A70" s="10" t="inlineStr">
        <is>
          <t>David Lawson Invitational 2026</t>
        </is>
      </c>
      <c r="B70" s="10" t="inlineStr">
        <is>
          <t>Oakville Aquatic Club</t>
        </is>
      </c>
      <c r="C70" s="10" t="inlineStr">
        <is>
          <t>Central</t>
        </is>
      </c>
      <c r="D70" s="10" t="inlineStr">
        <is>
          <t>sanctioned</t>
        </is>
      </c>
      <c r="E70" s="10" t="inlineStr">
        <is>
          <t>2026-01-23</t>
        </is>
      </c>
      <c r="F70" s="10" t="n">
        <v>300</v>
      </c>
      <c r="G70" s="10" t="n">
        <v>1287</v>
      </c>
      <c r="H70" s="10" t="n">
        <v>24</v>
      </c>
      <c r="I70" s="10" t="n"/>
      <c r="J70" s="10" t="n">
        <v>15</v>
      </c>
      <c r="K70" s="10" t="n">
        <v>20</v>
      </c>
      <c r="L70" s="10" t="n"/>
      <c r="M70" s="11">
        <f>IFERROR(N(G70)*N(J70)+N(H70)*N(K70)+N(F70)*N(L70),"")</f>
        <v/>
      </c>
      <c r="N70" s="11">
        <f>IFERROR(M70*(1-Assumptions!$B$3),"")</f>
        <v/>
      </c>
      <c r="O70" s="10" t="inlineStr">
        <is>
          <t>estimate</t>
        </is>
      </c>
      <c r="P70" s="10" t="inlineStr">
        <is>
          <t>estimate</t>
        </is>
      </c>
    </row>
    <row r="71">
      <c r="A71" s="10" t="inlineStr">
        <is>
          <t>Mini OAKS Meet #2 - 2026</t>
        </is>
      </c>
      <c r="B71" s="10" t="inlineStr">
        <is>
          <t>Oakville Aquatic Club</t>
        </is>
      </c>
      <c r="C71" s="10" t="inlineStr">
        <is>
          <t>Central</t>
        </is>
      </c>
      <c r="D71" s="10" t="inlineStr">
        <is>
          <t>sanctioned</t>
        </is>
      </c>
      <c r="E71" s="10" t="inlineStr">
        <is>
          <t>2026-02-21</t>
        </is>
      </c>
      <c r="F71" s="10" t="n">
        <v>300</v>
      </c>
      <c r="G71" s="10" t="n">
        <v>1287</v>
      </c>
      <c r="H71" s="10" t="n">
        <v>24</v>
      </c>
      <c r="I71" s="10" t="n"/>
      <c r="J71" s="10" t="n"/>
      <c r="K71" s="10" t="n"/>
      <c r="L71" s="10" t="n">
        <v>45</v>
      </c>
      <c r="M71" s="11">
        <f>IFERROR(N(G71)*N(J71)+N(H71)*N(K71)+N(F71)*N(L71),"")</f>
        <v/>
      </c>
      <c r="N71" s="11">
        <f>IFERROR(M71*(1-Assumptions!$B$3),"")</f>
        <v/>
      </c>
      <c r="O71" s="10" t="inlineStr">
        <is>
          <t>estimate</t>
        </is>
      </c>
      <c r="P71" s="10" t="inlineStr">
        <is>
          <t>estimate</t>
        </is>
      </c>
    </row>
    <row r="72">
      <c r="A72" s="10" t="inlineStr">
        <is>
          <t>Mini OAKS Meet #3 - 2026</t>
        </is>
      </c>
      <c r="B72" s="10" t="inlineStr">
        <is>
          <t>Oakville Aquatic Club</t>
        </is>
      </c>
      <c r="C72" s="10" t="inlineStr">
        <is>
          <t>Central</t>
        </is>
      </c>
      <c r="D72" s="10" t="inlineStr">
        <is>
          <t>sanctioned</t>
        </is>
      </c>
      <c r="E72" s="10" t="inlineStr">
        <is>
          <t>2026-06-21</t>
        </is>
      </c>
      <c r="F72" s="10" t="n">
        <v>300</v>
      </c>
      <c r="G72" s="10" t="n">
        <v>1287</v>
      </c>
      <c r="H72" s="10" t="n">
        <v>24</v>
      </c>
      <c r="I72" s="10" t="n"/>
      <c r="J72" s="10" t="n"/>
      <c r="K72" s="10" t="n"/>
      <c r="L72" s="10" t="n">
        <v>45</v>
      </c>
      <c r="M72" s="11">
        <f>IFERROR(N(G72)*N(J72)+N(H72)*N(K72)+N(F72)*N(L72),"")</f>
        <v/>
      </c>
      <c r="N72" s="11">
        <f>IFERROR(M72*(1-Assumptions!$B$3),"")</f>
        <v/>
      </c>
      <c r="O72" s="10" t="inlineStr">
        <is>
          <t>estimate</t>
        </is>
      </c>
      <c r="P72" s="10" t="inlineStr">
        <is>
          <t>estimate</t>
        </is>
      </c>
    </row>
    <row r="73">
      <c r="A73" s="10" t="inlineStr">
        <is>
          <t>Distance Meet (Rob Masson Memorial)</t>
        </is>
      </c>
      <c r="B73" s="10" t="inlineStr">
        <is>
          <t>Oshawa Aquatic Club</t>
        </is>
      </c>
      <c r="C73" s="10" t="inlineStr">
        <is>
          <t>Central</t>
        </is>
      </c>
      <c r="D73" s="10" t="inlineStr">
        <is>
          <t>sanctioned</t>
        </is>
      </c>
      <c r="E73" s="10" t="inlineStr">
        <is>
          <t>2025-11-15</t>
        </is>
      </c>
      <c r="F73" s="10" t="n">
        <v>300</v>
      </c>
      <c r="G73" s="10" t="n">
        <v>1287</v>
      </c>
      <c r="H73" s="10" t="n">
        <v>24</v>
      </c>
      <c r="I73" s="10" t="n"/>
      <c r="J73" s="10" t="n">
        <v>15</v>
      </c>
      <c r="K73" s="10" t="n"/>
      <c r="L73" s="10" t="n"/>
      <c r="M73" s="11">
        <f>IFERROR(N(G73)*N(J73)+N(H73)*N(K73)+N(F73)*N(L73),"")</f>
        <v/>
      </c>
      <c r="N73" s="11">
        <f>IFERROR(M73*(1-Assumptions!$B$3),"")</f>
        <v/>
      </c>
      <c r="O73" s="10" t="inlineStr">
        <is>
          <t>estimate</t>
        </is>
      </c>
      <c r="P73" s="10" t="inlineStr">
        <is>
          <t>estimate</t>
        </is>
      </c>
    </row>
    <row r="74">
      <c r="A74" s="10" t="inlineStr">
        <is>
          <t>Durham Cup</t>
        </is>
      </c>
      <c r="B74" s="10" t="inlineStr">
        <is>
          <t>Oshawa Aquatic Club</t>
        </is>
      </c>
      <c r="C74" s="10" t="inlineStr">
        <is>
          <t>Central</t>
        </is>
      </c>
      <c r="D74" s="10" t="inlineStr">
        <is>
          <t>sanctioned</t>
        </is>
      </c>
      <c r="E74" s="10" t="inlineStr">
        <is>
          <t>2026-01-31</t>
        </is>
      </c>
      <c r="F74" s="10" t="n">
        <v>300</v>
      </c>
      <c r="G74" s="10" t="n">
        <v>1287</v>
      </c>
      <c r="H74" s="10" t="n">
        <v>24</v>
      </c>
      <c r="I74" s="10" t="n"/>
      <c r="J74" s="10" t="n">
        <v>15</v>
      </c>
      <c r="K74" s="10" t="n">
        <v>20</v>
      </c>
      <c r="L74" s="10" t="n"/>
      <c r="M74" s="11">
        <f>IFERROR(N(G74)*N(J74)+N(H74)*N(K74)+N(F74)*N(L74),"")</f>
        <v/>
      </c>
      <c r="N74" s="11">
        <f>IFERROR(M74*(1-Assumptions!$B$3),"")</f>
        <v/>
      </c>
      <c r="O74" s="10" t="inlineStr">
        <is>
          <t>estimate</t>
        </is>
      </c>
      <c r="P74" s="10" t="inlineStr">
        <is>
          <t>estimate</t>
        </is>
      </c>
    </row>
    <row r="75">
      <c r="A75" s="10" t="inlineStr">
        <is>
          <t>OSHAC Spring Fling</t>
        </is>
      </c>
      <c r="B75" s="10" t="inlineStr">
        <is>
          <t>Oshawa Aquatic Club</t>
        </is>
      </c>
      <c r="C75" s="10" t="inlineStr">
        <is>
          <t>Central</t>
        </is>
      </c>
      <c r="D75" s="10" t="inlineStr">
        <is>
          <t>sanctioned</t>
        </is>
      </c>
      <c r="E75" s="10" t="inlineStr">
        <is>
          <t>2026-05-30</t>
        </is>
      </c>
      <c r="F75" s="10" t="n">
        <v>300</v>
      </c>
      <c r="G75" s="10" t="n">
        <v>1287</v>
      </c>
      <c r="H75" s="10" t="n">
        <v>24</v>
      </c>
      <c r="I75" s="10" t="n"/>
      <c r="J75" s="10" t="n">
        <v>15</v>
      </c>
      <c r="K75" s="10" t="n">
        <v>20</v>
      </c>
      <c r="L75" s="10" t="n"/>
      <c r="M75" s="11">
        <f>IFERROR(N(G75)*N(J75)+N(H75)*N(K75)+N(F75)*N(L75),"")</f>
        <v/>
      </c>
      <c r="N75" s="11">
        <f>IFERROR(M75*(1-Assumptions!$B$3),"")</f>
        <v/>
      </c>
      <c r="O75" s="10" t="inlineStr">
        <is>
          <t>estimate</t>
        </is>
      </c>
      <c r="P75" s="10" t="inlineStr">
        <is>
          <t>estimate</t>
        </is>
      </c>
    </row>
    <row r="76">
      <c r="A76" s="10" t="inlineStr">
        <is>
          <t>Lisa Flood Classic</t>
        </is>
      </c>
      <c r="B76" s="10" t="inlineStr">
        <is>
          <t>Pickering Swim Club Inc</t>
        </is>
      </c>
      <c r="C76" s="10" t="inlineStr">
        <is>
          <t>Central</t>
        </is>
      </c>
      <c r="D76" s="10" t="inlineStr">
        <is>
          <t>sanctioned</t>
        </is>
      </c>
      <c r="E76" s="10" t="inlineStr">
        <is>
          <t>2025-12-05</t>
        </is>
      </c>
      <c r="F76" s="10" t="n">
        <v>300</v>
      </c>
      <c r="G76" s="10" t="n">
        <v>1287</v>
      </c>
      <c r="H76" s="10" t="n">
        <v>24</v>
      </c>
      <c r="I76" s="10" t="n"/>
      <c r="J76" s="10" t="n">
        <v>13</v>
      </c>
      <c r="K76" s="10" t="n">
        <v>20</v>
      </c>
      <c r="L76" s="10" t="n">
        <v>5</v>
      </c>
      <c r="M76" s="11">
        <f>IFERROR(N(G76)*N(J76)+N(H76)*N(K76)+N(F76)*N(L76),"")</f>
        <v/>
      </c>
      <c r="N76" s="11">
        <f>IFERROR(M76*(1-Assumptions!$B$3),"")</f>
        <v/>
      </c>
      <c r="O76" s="10" t="inlineStr">
        <is>
          <t>estimate</t>
        </is>
      </c>
      <c r="P76" s="10" t="inlineStr">
        <is>
          <t>estimate</t>
        </is>
      </c>
    </row>
    <row r="77">
      <c r="A77" s="10" t="inlineStr">
        <is>
          <t>Winter SwimFest 2026</t>
        </is>
      </c>
      <c r="B77" s="10" t="inlineStr">
        <is>
          <t>Pickering Swim Club Inc</t>
        </is>
      </c>
      <c r="C77" s="10" t="inlineStr">
        <is>
          <t>Central</t>
        </is>
      </c>
      <c r="D77" s="10" t="inlineStr">
        <is>
          <t>sanctioned</t>
        </is>
      </c>
      <c r="E77" s="10" t="inlineStr">
        <is>
          <t>2026-01-24</t>
        </is>
      </c>
      <c r="F77" s="10" t="n">
        <v>300</v>
      </c>
      <c r="G77" s="10" t="n">
        <v>1287</v>
      </c>
      <c r="H77" s="10" t="n">
        <v>24</v>
      </c>
      <c r="I77" s="10" t="n"/>
      <c r="J77" s="10" t="n">
        <v>13</v>
      </c>
      <c r="K77" s="10" t="n">
        <v>20</v>
      </c>
      <c r="L77" s="10" t="n">
        <v>5</v>
      </c>
      <c r="M77" s="11">
        <f>IFERROR(N(G77)*N(J77)+N(H77)*N(K77)+N(F77)*N(L77),"")</f>
        <v/>
      </c>
      <c r="N77" s="11">
        <f>IFERROR(M77*(1-Assumptions!$B$3),"")</f>
        <v/>
      </c>
      <c r="O77" s="10" t="inlineStr">
        <is>
          <t>estimate</t>
        </is>
      </c>
      <c r="P77" s="10" t="inlineStr">
        <is>
          <t>estimate</t>
        </is>
      </c>
    </row>
    <row r="78">
      <c r="A78" s="10" t="inlineStr">
        <is>
          <t>Splash into Spring</t>
        </is>
      </c>
      <c r="B78" s="10" t="inlineStr">
        <is>
          <t>Pickering Swim Club Inc</t>
        </is>
      </c>
      <c r="C78" s="10" t="inlineStr">
        <is>
          <t>Central</t>
        </is>
      </c>
      <c r="D78" s="10" t="inlineStr">
        <is>
          <t>sanctioned</t>
        </is>
      </c>
      <c r="E78" s="10" t="inlineStr">
        <is>
          <t>2026-04-10</t>
        </is>
      </c>
      <c r="F78" s="10" t="n">
        <v>300</v>
      </c>
      <c r="G78" s="10" t="n">
        <v>1287</v>
      </c>
      <c r="H78" s="10" t="n">
        <v>24</v>
      </c>
      <c r="I78" s="10" t="n"/>
      <c r="J78" s="10" t="n">
        <v>13</v>
      </c>
      <c r="K78" s="10" t="n">
        <v>20</v>
      </c>
      <c r="L78" s="10" t="n">
        <v>5</v>
      </c>
      <c r="M78" s="11">
        <f>IFERROR(N(G78)*N(J78)+N(H78)*N(K78)+N(F78)*N(L78),"")</f>
        <v/>
      </c>
      <c r="N78" s="11">
        <f>IFERROR(M78*(1-Assumptions!$B$3),"")</f>
        <v/>
      </c>
      <c r="O78" s="10" t="inlineStr">
        <is>
          <t>estimate</t>
        </is>
      </c>
      <c r="P78" s="10" t="inlineStr">
        <is>
          <t>estimate</t>
        </is>
      </c>
    </row>
    <row r="79">
      <c r="A79" s="10" t="inlineStr">
        <is>
          <t>Fall First Try Meet</t>
        </is>
      </c>
      <c r="B79" s="10" t="inlineStr">
        <is>
          <t>Region of Waterloo Swim Club</t>
        </is>
      </c>
      <c r="C79" s="10" t="inlineStr">
        <is>
          <t>Western</t>
        </is>
      </c>
      <c r="D79" s="10" t="inlineStr">
        <is>
          <t>time_trial</t>
        </is>
      </c>
      <c r="E79" s="10" t="inlineStr">
        <is>
          <t>2025-10-18</t>
        </is>
      </c>
      <c r="F79" s="10" t="n">
        <v>90</v>
      </c>
      <c r="G79" s="10" t="n">
        <v>270</v>
      </c>
      <c r="H79" s="10" t="n">
        <v>0</v>
      </c>
      <c r="I79" s="10" t="n"/>
      <c r="J79" s="10" t="n">
        <v>13</v>
      </c>
      <c r="K79" s="10" t="n"/>
      <c r="L79" s="10" t="n">
        <v>5</v>
      </c>
      <c r="M79" s="11">
        <f>IFERROR(N(G79)*N(J79)+N(H79)*N(K79)+N(F79)*N(L79),"")</f>
        <v/>
      </c>
      <c r="N79" s="11">
        <f>IFERROR(M79*(1-Assumptions!$B$3),"")</f>
        <v/>
      </c>
      <c r="O79" s="10" t="inlineStr">
        <is>
          <t>estimate</t>
        </is>
      </c>
      <c r="P79" s="10" t="inlineStr">
        <is>
          <t>estimate</t>
        </is>
      </c>
    </row>
    <row r="80">
      <c r="A80" s="10" t="inlineStr">
        <is>
          <t>Dean Boles</t>
        </is>
      </c>
      <c r="B80" s="10" t="inlineStr">
        <is>
          <t>Region of Waterloo Swim Club</t>
        </is>
      </c>
      <c r="C80" s="10" t="inlineStr">
        <is>
          <t>Western</t>
        </is>
      </c>
      <c r="D80" s="10" t="inlineStr">
        <is>
          <t>sanctioned</t>
        </is>
      </c>
      <c r="E80" s="10" t="inlineStr">
        <is>
          <t>2026-01-10</t>
        </is>
      </c>
      <c r="F80" s="10" t="n">
        <v>300</v>
      </c>
      <c r="G80" s="10" t="n">
        <v>1287</v>
      </c>
      <c r="H80" s="10" t="n">
        <v>24</v>
      </c>
      <c r="I80" s="10" t="n"/>
      <c r="J80" s="10" t="n">
        <v>18</v>
      </c>
      <c r="K80" s="10" t="n"/>
      <c r="L80" s="10" t="n">
        <v>5</v>
      </c>
      <c r="M80" s="11">
        <f>IFERROR(N(G80)*N(J80)+N(H80)*N(K80)+N(F80)*N(L80),"")</f>
        <v/>
      </c>
      <c r="N80" s="11">
        <f>IFERROR(M80*(1-Assumptions!$B$3),"")</f>
        <v/>
      </c>
      <c r="O80" s="10" t="inlineStr">
        <is>
          <t>estimate</t>
        </is>
      </c>
      <c r="P80" s="10" t="inlineStr">
        <is>
          <t>estimate</t>
        </is>
      </c>
    </row>
    <row r="81">
      <c r="A81" s="10" t="inlineStr">
        <is>
          <t>Cunningham Classic</t>
        </is>
      </c>
      <c r="B81" s="10" t="inlineStr">
        <is>
          <t>Region of Waterloo Swim Club</t>
        </is>
      </c>
      <c r="C81" s="10" t="inlineStr">
        <is>
          <t>Western</t>
        </is>
      </c>
      <c r="D81" s="10" t="inlineStr">
        <is>
          <t>sanctioned</t>
        </is>
      </c>
      <c r="E81" s="10" t="inlineStr">
        <is>
          <t>2026-04-10</t>
        </is>
      </c>
      <c r="F81" s="10" t="n">
        <v>300</v>
      </c>
      <c r="G81" s="10" t="n">
        <v>1287</v>
      </c>
      <c r="H81" s="10" t="n">
        <v>24</v>
      </c>
      <c r="I81" s="10" t="n"/>
      <c r="J81" s="10" t="n">
        <v>15</v>
      </c>
      <c r="K81" s="10" t="n">
        <v>20</v>
      </c>
      <c r="L81" s="10" t="n">
        <v>5</v>
      </c>
      <c r="M81" s="11">
        <f>IFERROR(N(G81)*N(J81)+N(H81)*N(K81)+N(F81)*N(L81),"")</f>
        <v/>
      </c>
      <c r="N81" s="11">
        <f>IFERROR(M81*(1-Assumptions!$B$3),"")</f>
        <v/>
      </c>
      <c r="O81" s="10" t="inlineStr">
        <is>
          <t>estimate</t>
        </is>
      </c>
      <c r="P81" s="10" t="inlineStr">
        <is>
          <t>estimate</t>
        </is>
      </c>
    </row>
    <row r="82">
      <c r="A82" s="10" t="inlineStr">
        <is>
          <t>RCA Invitational #1 (Royal City Invitational #1)</t>
        </is>
      </c>
      <c r="B82" s="10" t="inlineStr">
        <is>
          <t>Royal City Aquatics</t>
        </is>
      </c>
      <c r="C82" s="10" t="inlineStr">
        <is>
          <t>Western</t>
        </is>
      </c>
      <c r="D82" s="10" t="inlineStr">
        <is>
          <t>sanctioned</t>
        </is>
      </c>
      <c r="E82" s="10" t="inlineStr">
        <is>
          <t>2025-12-14</t>
        </is>
      </c>
      <c r="F82" s="10" t="n">
        <v>300</v>
      </c>
      <c r="G82" s="10" t="n">
        <v>1287</v>
      </c>
      <c r="H82" s="10" t="n">
        <v>24</v>
      </c>
      <c r="I82" s="10" t="n"/>
      <c r="J82" s="10" t="n"/>
      <c r="K82" s="10" t="n"/>
      <c r="L82" s="10" t="n">
        <v>35</v>
      </c>
      <c r="M82" s="11">
        <f>IFERROR(N(G82)*N(J82)+N(H82)*N(K82)+N(F82)*N(L82),"")</f>
        <v/>
      </c>
      <c r="N82" s="11">
        <f>IFERROR(M82*(1-Assumptions!$B$3),"")</f>
        <v/>
      </c>
      <c r="O82" s="10" t="inlineStr">
        <is>
          <t>estimate</t>
        </is>
      </c>
      <c r="P82" s="10" t="inlineStr">
        <is>
          <t>estimate</t>
        </is>
      </c>
    </row>
    <row r="83">
      <c r="A83" s="10" t="inlineStr">
        <is>
          <t>SCAR Cindy Nicholas Memorial</t>
        </is>
      </c>
      <c r="B83" s="10" t="inlineStr">
        <is>
          <t>Scarborough Swim Club</t>
        </is>
      </c>
      <c r="C83" s="10" t="inlineStr">
        <is>
          <t>Central</t>
        </is>
      </c>
      <c r="D83" s="10" t="inlineStr">
        <is>
          <t>sanctioned</t>
        </is>
      </c>
      <c r="E83" s="10" t="inlineStr">
        <is>
          <t>2025-11-01</t>
        </is>
      </c>
      <c r="F83" s="10" t="n">
        <v>300</v>
      </c>
      <c r="G83" s="10" t="n">
        <v>1287</v>
      </c>
      <c r="H83" s="10" t="n">
        <v>24</v>
      </c>
      <c r="I83" s="10" t="n"/>
      <c r="J83" s="10" t="n">
        <v>15</v>
      </c>
      <c r="K83" s="10" t="n">
        <v>20</v>
      </c>
      <c r="L83" s="10" t="n">
        <v>5</v>
      </c>
      <c r="M83" s="11">
        <f>IFERROR(N(G83)*N(J83)+N(H83)*N(K83)+N(F83)*N(L83),"")</f>
        <v/>
      </c>
      <c r="N83" s="11">
        <f>IFERROR(M83*(1-Assumptions!$B$3),"")</f>
        <v/>
      </c>
      <c r="O83" s="10" t="inlineStr">
        <is>
          <t>estimate</t>
        </is>
      </c>
      <c r="P83" s="10" t="inlineStr">
        <is>
          <t>estimate</t>
        </is>
      </c>
    </row>
    <row r="84">
      <c r="A84" s="10" t="inlineStr">
        <is>
          <t>SCAR Winter Classic Invitational</t>
        </is>
      </c>
      <c r="B84" s="10" t="inlineStr">
        <is>
          <t>Scarborough Swim Club</t>
        </is>
      </c>
      <c r="C84" s="10" t="inlineStr">
        <is>
          <t>Central</t>
        </is>
      </c>
      <c r="D84" s="10" t="inlineStr">
        <is>
          <t>sanctioned</t>
        </is>
      </c>
      <c r="E84" s="10" t="inlineStr">
        <is>
          <t>2026-01-16</t>
        </is>
      </c>
      <c r="F84" s="10" t="n">
        <v>300</v>
      </c>
      <c r="G84" s="10" t="n">
        <v>1287</v>
      </c>
      <c r="H84" s="10" t="n">
        <v>24</v>
      </c>
      <c r="I84" s="10" t="n"/>
      <c r="J84" s="10" t="n">
        <v>15</v>
      </c>
      <c r="K84" s="10" t="n"/>
      <c r="L84" s="10" t="n">
        <v>10</v>
      </c>
      <c r="M84" s="11">
        <f>IFERROR(N(G84)*N(J84)+N(H84)*N(K84)+N(F84)*N(L84),"")</f>
        <v/>
      </c>
      <c r="N84" s="11">
        <f>IFERROR(M84*(1-Assumptions!$B$3),"")</f>
        <v/>
      </c>
      <c r="O84" s="10" t="inlineStr">
        <is>
          <t>estimate</t>
        </is>
      </c>
      <c r="P84" s="10" t="inlineStr">
        <is>
          <t>estimate</t>
        </is>
      </c>
    </row>
    <row r="85">
      <c r="A85" s="10" t="inlineStr">
        <is>
          <t>SCAR Pan Am Invitational</t>
        </is>
      </c>
      <c r="B85" s="10" t="inlineStr">
        <is>
          <t>Scarborough Swim Club</t>
        </is>
      </c>
      <c r="C85" s="10" t="inlineStr">
        <is>
          <t>Central</t>
        </is>
      </c>
      <c r="D85" s="10" t="inlineStr">
        <is>
          <t>sanctioned</t>
        </is>
      </c>
      <c r="E85" s="10" t="inlineStr">
        <is>
          <t>2026-05-01</t>
        </is>
      </c>
      <c r="F85" s="10" t="n">
        <v>300</v>
      </c>
      <c r="G85" s="10" t="n">
        <v>1287</v>
      </c>
      <c r="H85" s="10" t="n">
        <v>24</v>
      </c>
      <c r="I85" s="10" t="n"/>
      <c r="J85" s="10" t="n">
        <v>16</v>
      </c>
      <c r="K85" s="10" t="n">
        <v>25</v>
      </c>
      <c r="L85" s="10" t="n">
        <v>10</v>
      </c>
      <c r="M85" s="11">
        <f>IFERROR(N(G85)*N(J85)+N(H85)*N(K85)+N(F85)*N(L85),"")</f>
        <v/>
      </c>
      <c r="N85" s="11">
        <f>IFERROR(M85*(1-Assumptions!$B$3),"")</f>
        <v/>
      </c>
      <c r="O85" s="10" t="inlineStr">
        <is>
          <t>estimate</t>
        </is>
      </c>
      <c r="P85" s="10" t="inlineStr">
        <is>
          <t>estimate</t>
        </is>
      </c>
    </row>
    <row r="86">
      <c r="A86" t="inlineStr">
        <is>
          <t>RHAC Fall Classic 2025</t>
        </is>
      </c>
      <c r="B86" t="inlineStr">
        <is>
          <t>The Richmond Hill Aquatic Club</t>
        </is>
      </c>
      <c r="C86" t="inlineStr">
        <is>
          <t>Central</t>
        </is>
      </c>
      <c r="D86" t="inlineStr">
        <is>
          <t>sanctioned</t>
        </is>
      </c>
      <c r="E86" t="inlineStr">
        <is>
          <t>2025-10-24</t>
        </is>
      </c>
      <c r="F86" t="n">
        <v>632</v>
      </c>
      <c r="G86" t="n">
        <v>3552</v>
      </c>
      <c r="H86" t="n">
        <v>51</v>
      </c>
      <c r="J86" t="n">
        <v>15</v>
      </c>
      <c r="K86" t="n">
        <v>25</v>
      </c>
      <c r="L86" t="n">
        <v>10</v>
      </c>
      <c r="M86" s="12">
        <f>IFERROR(N(G86)*N(J86)+N(H86)*N(K86)+N(F86)*N(L86),"")</f>
        <v/>
      </c>
      <c r="N86" s="12">
        <f>IFERROR(M86*(1-Assumptions!$B$3),"")</f>
        <v/>
      </c>
      <c r="O86" t="inlineStr">
        <is>
          <t>medium</t>
        </is>
      </c>
      <c r="P86" t="inlineStr">
        <is>
          <t>measured</t>
        </is>
      </c>
    </row>
    <row r="87">
      <c r="A87" s="10" t="inlineStr">
        <is>
          <t>RHAC Winter Jr. Sprint 2025</t>
        </is>
      </c>
      <c r="B87" s="10" t="inlineStr">
        <is>
          <t>The Richmond Hill Aquatic Club</t>
        </is>
      </c>
      <c r="C87" s="10" t="inlineStr">
        <is>
          <t>Central</t>
        </is>
      </c>
      <c r="D87" s="10" t="inlineStr">
        <is>
          <t>sanctioned</t>
        </is>
      </c>
      <c r="E87" s="10" t="inlineStr">
        <is>
          <t>2025-12-20</t>
        </is>
      </c>
      <c r="F87" s="10" t="n">
        <v>300</v>
      </c>
      <c r="G87" s="10" t="n">
        <v>1287</v>
      </c>
      <c r="H87" s="10" t="n">
        <v>24</v>
      </c>
      <c r="I87" s="10" t="n"/>
      <c r="J87" s="10" t="n">
        <v>15</v>
      </c>
      <c r="K87" s="10" t="n"/>
      <c r="L87" s="10" t="n">
        <v>10</v>
      </c>
      <c r="M87" s="11">
        <f>IFERROR(N(G87)*N(J87)+N(H87)*N(K87)+N(F87)*N(L87),"")</f>
        <v/>
      </c>
      <c r="N87" s="11">
        <f>IFERROR(M87*(1-Assumptions!$B$3),"")</f>
        <v/>
      </c>
      <c r="O87" s="10" t="inlineStr">
        <is>
          <t>estimate</t>
        </is>
      </c>
      <c r="P87" s="10" t="inlineStr">
        <is>
          <t>estimate</t>
        </is>
      </c>
    </row>
    <row r="88">
      <c r="A88" t="inlineStr">
        <is>
          <t>RHAC Winter Invitational 2026</t>
        </is>
      </c>
      <c r="B88" t="inlineStr">
        <is>
          <t>The Richmond Hill Aquatic Club</t>
        </is>
      </c>
      <c r="C88" t="inlineStr">
        <is>
          <t>Central</t>
        </is>
      </c>
      <c r="D88" t="inlineStr">
        <is>
          <t>sanctioned</t>
        </is>
      </c>
      <c r="E88" t="inlineStr">
        <is>
          <t>2026-01-16</t>
        </is>
      </c>
      <c r="F88" t="n">
        <v>701</v>
      </c>
      <c r="G88" t="n">
        <v>3940</v>
      </c>
      <c r="H88" t="n">
        <v>56</v>
      </c>
      <c r="J88" t="n">
        <v>15</v>
      </c>
      <c r="K88" t="n">
        <v>25</v>
      </c>
      <c r="L88" t="n">
        <v>10</v>
      </c>
      <c r="M88" s="12">
        <f>IFERROR(N(G88)*N(J88)+N(H88)*N(K88)+N(F88)*N(L88),"")</f>
        <v/>
      </c>
      <c r="N88" s="12">
        <f>IFERROR(M88*(1-Assumptions!$B$3),"")</f>
        <v/>
      </c>
      <c r="O88" t="inlineStr">
        <is>
          <t>medium</t>
        </is>
      </c>
      <c r="P88" t="inlineStr">
        <is>
          <t>measured</t>
        </is>
      </c>
    </row>
    <row r="89">
      <c r="A89" t="inlineStr">
        <is>
          <t>RHAC Spring Invitational 2026</t>
        </is>
      </c>
      <c r="B89" t="inlineStr">
        <is>
          <t>The Richmond Hill Aquatic Club</t>
        </is>
      </c>
      <c r="C89" t="inlineStr">
        <is>
          <t>Central</t>
        </is>
      </c>
      <c r="D89" t="inlineStr">
        <is>
          <t>sanctioned</t>
        </is>
      </c>
      <c r="E89" t="inlineStr">
        <is>
          <t>2026-04-10</t>
        </is>
      </c>
      <c r="F89" t="n">
        <v>1005</v>
      </c>
      <c r="G89" t="n">
        <v>5648</v>
      </c>
      <c r="H89" t="n">
        <v>80</v>
      </c>
      <c r="J89" t="n">
        <v>16</v>
      </c>
      <c r="K89" t="n">
        <v>25</v>
      </c>
      <c r="L89" t="n">
        <v>12</v>
      </c>
      <c r="M89" s="12">
        <f>IFERROR(N(G89)*N(J89)+N(H89)*N(K89)+N(F89)*N(L89),"")</f>
        <v/>
      </c>
      <c r="N89" s="12">
        <f>IFERROR(M89*(1-Assumptions!$B$3),"")</f>
        <v/>
      </c>
      <c r="O89" t="inlineStr">
        <is>
          <t>medium</t>
        </is>
      </c>
      <c r="P89" t="inlineStr">
        <is>
          <t>measured</t>
        </is>
      </c>
    </row>
    <row r="90">
      <c r="A90" s="10" t="inlineStr">
        <is>
          <t>Elite Invitational in the 6ix</t>
        </is>
      </c>
      <c r="B90" s="10" t="inlineStr">
        <is>
          <t>Toronto Swim Club</t>
        </is>
      </c>
      <c r="C90" s="10" t="inlineStr">
        <is>
          <t>Central</t>
        </is>
      </c>
      <c r="D90" s="10" t="inlineStr">
        <is>
          <t>sanctioned</t>
        </is>
      </c>
      <c r="E90" s="10" t="inlineStr">
        <is>
          <t>2026-05-09</t>
        </is>
      </c>
      <c r="F90" s="10" t="n">
        <v>300</v>
      </c>
      <c r="G90" s="10" t="n">
        <v>1287</v>
      </c>
      <c r="H90" s="10" t="n">
        <v>24</v>
      </c>
      <c r="I90" s="10" t="n"/>
      <c r="J90" s="10" t="n"/>
      <c r="K90" s="10" t="n"/>
      <c r="L90" s="10" t="n">
        <v>40</v>
      </c>
      <c r="M90" s="11">
        <f>IFERROR(N(G90)*N(J90)+N(H90)*N(K90)+N(F90)*N(L90),"")</f>
        <v/>
      </c>
      <c r="N90" s="11">
        <f>IFERROR(M90*(1-Assumptions!$B$3),"")</f>
        <v/>
      </c>
      <c r="O90" s="10" t="inlineStr">
        <is>
          <t>estimate</t>
        </is>
      </c>
      <c r="P90" s="10" t="inlineStr">
        <is>
          <t>estimate</t>
        </is>
      </c>
    </row>
    <row r="91">
      <c r="A91" s="10" t="inlineStr">
        <is>
          <t>USC Masters Fall Invitational</t>
        </is>
      </c>
      <c r="B91" s="10" t="inlineStr">
        <is>
          <t>Uxbridge Swim Club</t>
        </is>
      </c>
      <c r="C91" s="10" t="inlineStr">
        <is>
          <t>Central</t>
        </is>
      </c>
      <c r="D91" s="10" t="inlineStr">
        <is>
          <t>sanctioned</t>
        </is>
      </c>
      <c r="E91" s="10" t="inlineStr">
        <is>
          <t>2025-10-24</t>
        </is>
      </c>
      <c r="F91" s="10" t="n">
        <v>300</v>
      </c>
      <c r="G91" s="10" t="n">
        <v>1287</v>
      </c>
      <c r="H91" s="10" t="n">
        <v>24</v>
      </c>
      <c r="I91" s="10" t="n"/>
      <c r="J91" s="10" t="n"/>
      <c r="K91" s="10" t="n"/>
      <c r="L91" s="10" t="n">
        <v>50</v>
      </c>
      <c r="M91" s="11">
        <f>IFERROR(N(G91)*N(J91)+N(H91)*N(K91)+N(F91)*N(L91),"")</f>
        <v/>
      </c>
      <c r="N91" s="11">
        <f>IFERROR(M91*(1-Assumptions!$B$3),"")</f>
        <v/>
      </c>
      <c r="O91" s="10" t="inlineStr">
        <is>
          <t>estimate</t>
        </is>
      </c>
      <c r="P91" s="10" t="inlineStr">
        <is>
          <t>estimate</t>
        </is>
      </c>
    </row>
    <row r="92">
      <c r="A92" s="10" t="inlineStr">
        <is>
          <t>VAC - 36th Roy Jacobson Invitational</t>
        </is>
      </c>
      <c r="B92" s="10" t="inlineStr">
        <is>
          <t>Vaughan Aquatic Club</t>
        </is>
      </c>
      <c r="C92" s="10" t="inlineStr">
        <is>
          <t>Central</t>
        </is>
      </c>
      <c r="D92" s="10" t="inlineStr">
        <is>
          <t>sanctioned</t>
        </is>
      </c>
      <c r="E92" s="10" t="inlineStr">
        <is>
          <t>2025-12-05</t>
        </is>
      </c>
      <c r="F92" s="10" t="n">
        <v>300</v>
      </c>
      <c r="G92" s="10" t="n">
        <v>1287</v>
      </c>
      <c r="H92" s="10" t="n">
        <v>24</v>
      </c>
      <c r="I92" s="10" t="n"/>
      <c r="J92" s="10" t="n">
        <v>18</v>
      </c>
      <c r="K92" s="10" t="n"/>
      <c r="L92" s="10" t="n"/>
      <c r="M92" s="11">
        <f>IFERROR(N(G92)*N(J92)+N(H92)*N(K92)+N(F92)*N(L92),"")</f>
        <v/>
      </c>
      <c r="N92" s="11">
        <f>IFERROR(M92*(1-Assumptions!$B$3),"")</f>
        <v/>
      </c>
      <c r="O92" s="10" t="inlineStr">
        <is>
          <t>estimate</t>
        </is>
      </c>
      <c r="P92" s="10" t="inlineStr">
        <is>
          <t>estimate</t>
        </is>
      </c>
    </row>
    <row r="93">
      <c r="A93" s="10" t="inlineStr">
        <is>
          <t>Ken Demchuk International (Para Invitational)</t>
        </is>
      </c>
      <c r="B93" s="10" t="inlineStr">
        <is>
          <t>Whitby Swimming</t>
        </is>
      </c>
      <c r="C93" s="10" t="inlineStr">
        <is>
          <t>Central</t>
        </is>
      </c>
      <c r="D93" s="10" t="inlineStr">
        <is>
          <t>sanctioned</t>
        </is>
      </c>
      <c r="E93" s="10" t="inlineStr">
        <is>
          <t>2025-11-28</t>
        </is>
      </c>
      <c r="F93" s="10" t="n">
        <v>300</v>
      </c>
      <c r="G93" s="10" t="n">
        <v>1287</v>
      </c>
      <c r="H93" s="10" t="n">
        <v>24</v>
      </c>
      <c r="I93" s="10" t="n"/>
      <c r="J93" s="10" t="n"/>
      <c r="K93" s="10" t="n"/>
      <c r="L93" s="10" t="n">
        <v>150</v>
      </c>
      <c r="M93" s="11">
        <f>IFERROR(N(G93)*N(J93)+N(H93)*N(K93)+N(F93)*N(L93),"")</f>
        <v/>
      </c>
      <c r="N93" s="11">
        <f>IFERROR(M93*(1-Assumptions!$B$3),"")</f>
        <v/>
      </c>
      <c r="O93" s="10" t="inlineStr">
        <is>
          <t>estimate</t>
        </is>
      </c>
      <c r="P93" s="10" t="inlineStr">
        <is>
          <t>estimate</t>
        </is>
      </c>
    </row>
    <row r="94">
      <c r="A94" s="10" t="inlineStr">
        <is>
          <t>2026 Pan Am Open (Invitational)</t>
        </is>
      </c>
      <c r="B94" s="10" t="inlineStr">
        <is>
          <t>Whitby Swimming</t>
        </is>
      </c>
      <c r="C94" s="10" t="inlineStr">
        <is>
          <t>Central</t>
        </is>
      </c>
      <c r="D94" s="10" t="inlineStr">
        <is>
          <t>sanctioned</t>
        </is>
      </c>
      <c r="E94" s="10" t="inlineStr">
        <is>
          <t>2026-02-21</t>
        </is>
      </c>
      <c r="F94" s="10" t="n">
        <v>300</v>
      </c>
      <c r="G94" s="10" t="n">
        <v>1287</v>
      </c>
      <c r="H94" s="10" t="n">
        <v>24</v>
      </c>
      <c r="I94" s="10" t="n"/>
      <c r="J94" s="10" t="n">
        <v>15</v>
      </c>
      <c r="K94" s="10" t="n">
        <v>25</v>
      </c>
      <c r="L94" s="10" t="n">
        <v>12</v>
      </c>
      <c r="M94" s="11">
        <f>IFERROR(N(G94)*N(J94)+N(H94)*N(K94)+N(F94)*N(L94),"")</f>
        <v/>
      </c>
      <c r="N94" s="11">
        <f>IFERROR(M94*(1-Assumptions!$B$3),"")</f>
        <v/>
      </c>
      <c r="O94" s="10" t="inlineStr">
        <is>
          <t>estimate</t>
        </is>
      </c>
      <c r="P94" s="10" t="inlineStr">
        <is>
          <t>estimate</t>
        </is>
      </c>
    </row>
    <row r="95">
      <c r="A95" s="10" t="inlineStr">
        <is>
          <t>Whitby Hosted Meet (12&amp;under league final)</t>
        </is>
      </c>
      <c r="B95" s="10" t="inlineStr">
        <is>
          <t>Whitby Swimming</t>
        </is>
      </c>
      <c r="C95" s="10" t="inlineStr">
        <is>
          <t>Central</t>
        </is>
      </c>
      <c r="D95" s="10" t="inlineStr">
        <is>
          <t>sanctioned</t>
        </is>
      </c>
      <c r="E95" s="10" t="inlineStr">
        <is>
          <t>2026-06-26</t>
        </is>
      </c>
      <c r="F95" s="10" t="n">
        <v>300</v>
      </c>
      <c r="G95" s="10" t="n">
        <v>1287</v>
      </c>
      <c r="H95" s="10" t="n">
        <v>24</v>
      </c>
      <c r="I95" s="10" t="n"/>
      <c r="J95" s="10" t="n">
        <v>15</v>
      </c>
      <c r="K95" s="10" t="n">
        <v>15</v>
      </c>
      <c r="L95" s="10" t="n">
        <v>5</v>
      </c>
      <c r="M95" s="11">
        <f>IFERROR(N(G95)*N(J95)+N(H95)*N(K95)+N(F95)*N(L95),"")</f>
        <v/>
      </c>
      <c r="N95" s="11">
        <f>IFERROR(M95*(1-Assumptions!$B$3),"")</f>
        <v/>
      </c>
      <c r="O95" s="10" t="inlineStr">
        <is>
          <t>estimate</t>
        </is>
      </c>
      <c r="P95" s="10" t="inlineStr">
        <is>
          <t>estimate</t>
        </is>
      </c>
    </row>
    <row r="96">
      <c r="A96" s="10" t="inlineStr">
        <is>
          <t>Wilmot Aces Fall Invitational</t>
        </is>
      </c>
      <c r="B96" s="10" t="inlineStr">
        <is>
          <t>Wilmot Aquatic Aces Club</t>
        </is>
      </c>
      <c r="C96" s="10" t="inlineStr">
        <is>
          <t>Western</t>
        </is>
      </c>
      <c r="D96" s="10" t="inlineStr">
        <is>
          <t>sanctioned</t>
        </is>
      </c>
      <c r="E96" s="10" t="inlineStr">
        <is>
          <t>2025-11-15</t>
        </is>
      </c>
      <c r="F96" s="10" t="n">
        <v>300</v>
      </c>
      <c r="G96" s="10" t="n">
        <v>1287</v>
      </c>
      <c r="H96" s="10" t="n">
        <v>24</v>
      </c>
      <c r="I96" s="10" t="n"/>
      <c r="J96" s="10" t="n">
        <v>15</v>
      </c>
      <c r="K96" s="10" t="n">
        <v>20</v>
      </c>
      <c r="L96" s="10" t="n">
        <v>5</v>
      </c>
      <c r="M96" s="11">
        <f>IFERROR(N(G96)*N(J96)+N(H96)*N(K96)+N(F96)*N(L96),"")</f>
        <v/>
      </c>
      <c r="N96" s="11">
        <f>IFERROR(M96*(1-Assumptions!$B$3),"")</f>
        <v/>
      </c>
      <c r="O96" s="10" t="inlineStr">
        <is>
          <t>estimate</t>
        </is>
      </c>
      <c r="P96" s="10" t="inlineStr">
        <is>
          <t>estimate</t>
        </is>
      </c>
    </row>
    <row r="97">
      <c r="A97" s="10" t="inlineStr">
        <is>
          <t>New Hamburg Optimists Wilmot Aces Spring Classic 2026</t>
        </is>
      </c>
      <c r="B97" s="10" t="inlineStr">
        <is>
          <t>Wilmot Aquatic Aces Club</t>
        </is>
      </c>
      <c r="C97" s="10" t="inlineStr">
        <is>
          <t>Western</t>
        </is>
      </c>
      <c r="D97" s="10" t="inlineStr">
        <is>
          <t>sanctioned</t>
        </is>
      </c>
      <c r="E97" s="10" t="inlineStr">
        <is>
          <t>2026-03-13</t>
        </is>
      </c>
      <c r="F97" s="10" t="n">
        <v>300</v>
      </c>
      <c r="G97" s="10" t="n">
        <v>1287</v>
      </c>
      <c r="H97" s="10" t="n">
        <v>24</v>
      </c>
      <c r="I97" s="10" t="n"/>
      <c r="J97" s="10" t="n">
        <v>16</v>
      </c>
      <c r="K97" s="10" t="n"/>
      <c r="L97" s="10" t="n">
        <v>5</v>
      </c>
      <c r="M97" s="11">
        <f>IFERROR(N(G97)*N(J97)+N(H97)*N(K97)+N(F97)*N(L97),"")</f>
        <v/>
      </c>
      <c r="N97" s="11">
        <f>IFERROR(M97*(1-Assumptions!$B$3),"")</f>
        <v/>
      </c>
      <c r="O97" s="10" t="inlineStr">
        <is>
          <t>estimate</t>
        </is>
      </c>
      <c r="P97" s="10" t="inlineStr">
        <is>
          <t>estimate</t>
        </is>
      </c>
    </row>
    <row r="98">
      <c r="A98" s="10" t="inlineStr">
        <is>
          <t>Wilmot Aces May Day Invitational</t>
        </is>
      </c>
      <c r="B98" s="10" t="inlineStr">
        <is>
          <t>Wilmot Aquatic Aces Club</t>
        </is>
      </c>
      <c r="C98" s="10" t="inlineStr">
        <is>
          <t>Western</t>
        </is>
      </c>
      <c r="D98" s="10" t="inlineStr">
        <is>
          <t>sanctioned</t>
        </is>
      </c>
      <c r="E98" s="10" t="inlineStr">
        <is>
          <t>2026-05-03</t>
        </is>
      </c>
      <c r="F98" s="10" t="n">
        <v>300</v>
      </c>
      <c r="G98" s="10" t="n">
        <v>1287</v>
      </c>
      <c r="H98" s="10" t="n">
        <v>24</v>
      </c>
      <c r="I98" s="10" t="n"/>
      <c r="J98" s="10" t="n"/>
      <c r="K98" s="10" t="n"/>
      <c r="L98" s="10" t="n">
        <v>35</v>
      </c>
      <c r="M98" s="11">
        <f>IFERROR(N(G98)*N(J98)+N(H98)*N(K98)+N(F98)*N(L98),"")</f>
        <v/>
      </c>
      <c r="N98" s="11">
        <f>IFERROR(M98*(1-Assumptions!$B$3),"")</f>
        <v/>
      </c>
      <c r="O98" s="10" t="inlineStr">
        <is>
          <t>estimate</t>
        </is>
      </c>
      <c r="P98" s="10" t="inlineStr">
        <is>
          <t>estimate</t>
        </is>
      </c>
    </row>
    <row r="99">
      <c r="A99" s="10" t="inlineStr">
        <is>
          <t>Fins Up #1 (co-hosted WAC/WEST/Leamington Lasers)</t>
        </is>
      </c>
      <c r="B99" s="10" t="inlineStr">
        <is>
          <t>Windsor Aquatic Club</t>
        </is>
      </c>
      <c r="C99" s="10" t="inlineStr">
        <is>
          <t>Western</t>
        </is>
      </c>
      <c r="D99" s="10" t="inlineStr">
        <is>
          <t>other</t>
        </is>
      </c>
      <c r="E99" s="10" t="inlineStr">
        <is>
          <t>2025-10-26</t>
        </is>
      </c>
      <c r="F99" s="10" t="n">
        <v>120</v>
      </c>
      <c r="G99" s="10" t="n">
        <v>408</v>
      </c>
      <c r="H99" s="10" t="n">
        <v>5</v>
      </c>
      <c r="I99" s="10" t="n"/>
      <c r="J99" s="10" t="n"/>
      <c r="K99" s="10" t="n"/>
      <c r="L99" s="10" t="n">
        <v>40</v>
      </c>
      <c r="M99" s="11">
        <f>IFERROR(N(G99)*N(J99)+N(H99)*N(K99)+N(F99)*N(L99),"")</f>
        <v/>
      </c>
      <c r="N99" s="11">
        <f>IFERROR(M99*(1-Assumptions!$B$3),"")</f>
        <v/>
      </c>
      <c r="O99" s="10" t="inlineStr">
        <is>
          <t>estimate</t>
        </is>
      </c>
      <c r="P99" s="10" t="inlineStr">
        <is>
          <t>estimate</t>
        </is>
      </c>
    </row>
    <row r="100">
      <c r="A100" s="10" t="inlineStr">
        <is>
          <t>Border City Invitational</t>
        </is>
      </c>
      <c r="B100" s="10" t="inlineStr">
        <is>
          <t>Windsor Aquatic Club</t>
        </is>
      </c>
      <c r="C100" s="10" t="inlineStr">
        <is>
          <t>Western</t>
        </is>
      </c>
      <c r="D100" s="10" t="inlineStr">
        <is>
          <t>sanctioned</t>
        </is>
      </c>
      <c r="E100" s="10" t="inlineStr">
        <is>
          <t>2025-12-05</t>
        </is>
      </c>
      <c r="F100" s="10" t="n">
        <v>300</v>
      </c>
      <c r="G100" s="10" t="n">
        <v>1287</v>
      </c>
      <c r="H100" s="10" t="n">
        <v>24</v>
      </c>
      <c r="I100" s="10" t="n"/>
      <c r="J100" s="10" t="n">
        <v>17</v>
      </c>
      <c r="K100" s="10" t="n">
        <v>25</v>
      </c>
      <c r="L100" s="10" t="n">
        <v>5</v>
      </c>
      <c r="M100" s="11">
        <f>IFERROR(N(G100)*N(J100)+N(H100)*N(K100)+N(F100)*N(L100),"")</f>
        <v/>
      </c>
      <c r="N100" s="11">
        <f>IFERROR(M100*(1-Assumptions!$B$3),"")</f>
        <v/>
      </c>
      <c r="O100" s="10" t="inlineStr">
        <is>
          <t>estimate</t>
        </is>
      </c>
      <c r="P100" s="10" t="inlineStr">
        <is>
          <t>estimate</t>
        </is>
      </c>
    </row>
    <row r="101">
      <c r="A101" s="10" t="inlineStr">
        <is>
          <t>Fins Up #3 (co-hosted WAC/WEST/Leamington Lasers)</t>
        </is>
      </c>
      <c r="B101" s="10" t="inlineStr">
        <is>
          <t>Windsor Aquatic Club</t>
        </is>
      </c>
      <c r="C101" s="10" t="inlineStr">
        <is>
          <t>Western</t>
        </is>
      </c>
      <c r="D101" s="10" t="inlineStr">
        <is>
          <t>other</t>
        </is>
      </c>
      <c r="E101" s="10" t="inlineStr">
        <is>
          <t>2026-01-18</t>
        </is>
      </c>
      <c r="F101" s="10" t="n">
        <v>120</v>
      </c>
      <c r="G101" s="10" t="n">
        <v>408</v>
      </c>
      <c r="H101" s="10" t="n">
        <v>5</v>
      </c>
      <c r="I101" s="10" t="n"/>
      <c r="J101" s="10" t="n"/>
      <c r="K101" s="10" t="n"/>
      <c r="L101" s="10" t="n">
        <v>40</v>
      </c>
      <c r="M101" s="11">
        <f>IFERROR(N(G101)*N(J101)+N(H101)*N(K101)+N(F101)*N(L101),"")</f>
        <v/>
      </c>
      <c r="N101" s="11">
        <f>IFERROR(M101*(1-Assumptions!$B$3),"")</f>
        <v/>
      </c>
      <c r="O101" s="10" t="inlineStr">
        <is>
          <t>estimate</t>
        </is>
      </c>
      <c r="P101" s="10" t="inlineStr">
        <is>
          <t>estimate</t>
        </is>
      </c>
    </row>
    <row r="102">
      <c r="A102" s="10" t="inlineStr">
        <is>
          <t>Fins Up #4 (co-hosted WAC/WEST/Leamington Lasers)</t>
        </is>
      </c>
      <c r="B102" s="10" t="inlineStr">
        <is>
          <t>Windsor Aquatic Club</t>
        </is>
      </c>
      <c r="C102" s="10" t="inlineStr">
        <is>
          <t>Western</t>
        </is>
      </c>
      <c r="D102" s="10" t="inlineStr">
        <is>
          <t>other</t>
        </is>
      </c>
      <c r="E102" s="10" t="inlineStr">
        <is>
          <t>2026-03-28</t>
        </is>
      </c>
      <c r="F102" s="10" t="n">
        <v>120</v>
      </c>
      <c r="G102" s="10" t="n">
        <v>408</v>
      </c>
      <c r="H102" s="10" t="n">
        <v>5</v>
      </c>
      <c r="I102" s="10" t="n"/>
      <c r="J102" s="10" t="n"/>
      <c r="K102" s="10" t="n"/>
      <c r="L102" s="10" t="n">
        <v>40</v>
      </c>
      <c r="M102" s="11">
        <f>IFERROR(N(G102)*N(J102)+N(H102)*N(K102)+N(F102)*N(L102),"")</f>
        <v/>
      </c>
      <c r="N102" s="11">
        <f>IFERROR(M102*(1-Assumptions!$B$3),"")</f>
        <v/>
      </c>
      <c r="O102" s="10" t="inlineStr">
        <is>
          <t>estimate</t>
        </is>
      </c>
      <c r="P102" s="10" t="inlineStr">
        <is>
          <t>estimate</t>
        </is>
      </c>
    </row>
    <row r="103">
      <c r="A103" s="10" t="inlineStr">
        <is>
          <t>Lou Pocock Memorial Invitational</t>
        </is>
      </c>
      <c r="B103" s="10" t="inlineStr">
        <is>
          <t>Windsor Aquatic Club</t>
        </is>
      </c>
      <c r="C103" s="10" t="inlineStr">
        <is>
          <t>Western</t>
        </is>
      </c>
      <c r="D103" s="10" t="inlineStr">
        <is>
          <t>sanctioned</t>
        </is>
      </c>
      <c r="E103" s="10" t="inlineStr">
        <is>
          <t>2026-04-17</t>
        </is>
      </c>
      <c r="F103" s="10" t="n">
        <v>300</v>
      </c>
      <c r="G103" s="10" t="n">
        <v>1287</v>
      </c>
      <c r="H103" s="10" t="n">
        <v>24</v>
      </c>
      <c r="I103" s="10" t="n"/>
      <c r="J103" s="10" t="n">
        <v>17</v>
      </c>
      <c r="K103" s="10" t="n">
        <v>25</v>
      </c>
      <c r="L103" s="10" t="n">
        <v>5</v>
      </c>
      <c r="M103" s="11">
        <f>IFERROR(N(G103)*N(J103)+N(H103)*N(K103)+N(F103)*N(L103),"")</f>
        <v/>
      </c>
      <c r="N103" s="11">
        <f>IFERROR(M103*(1-Assumptions!$B$3),"")</f>
        <v/>
      </c>
      <c r="O103" s="10" t="inlineStr">
        <is>
          <t>estimate</t>
        </is>
      </c>
      <c r="P103" s="10" t="inlineStr">
        <is>
          <t>estimate</t>
        </is>
      </c>
    </row>
    <row r="104">
      <c r="A104" s="10" t="inlineStr">
        <is>
          <t>Canadian Masters Champs (Speedo Masters)</t>
        </is>
      </c>
      <c r="B104" s="10" t="inlineStr">
        <is>
          <t>Windsor Aquatic Club</t>
        </is>
      </c>
      <c r="C104" s="10" t="inlineStr">
        <is>
          <t>Western</t>
        </is>
      </c>
      <c r="D104" s="10" t="inlineStr">
        <is>
          <t>other</t>
        </is>
      </c>
      <c r="E104" s="10" t="inlineStr">
        <is>
          <t>2026-05-22</t>
        </is>
      </c>
      <c r="F104" s="10" t="n">
        <v>120</v>
      </c>
      <c r="G104" s="10" t="n">
        <v>408</v>
      </c>
      <c r="H104" s="10" t="n">
        <v>5</v>
      </c>
      <c r="I104" s="10" t="n"/>
      <c r="J104" s="10" t="n"/>
      <c r="K104" s="10" t="n"/>
      <c r="L104" s="10" t="n">
        <v>150</v>
      </c>
      <c r="M104" s="11">
        <f>IFERROR(N(G104)*N(J104)+N(H104)*N(K104)+N(F104)*N(L104),"")</f>
        <v/>
      </c>
      <c r="N104" s="11">
        <f>IFERROR(M104*(1-Assumptions!$B$3),"")</f>
        <v/>
      </c>
      <c r="O104" s="10" t="inlineStr">
        <is>
          <t>estimate</t>
        </is>
      </c>
      <c r="P104" s="10" t="inlineStr">
        <is>
          <t>estimate</t>
        </is>
      </c>
    </row>
    <row r="105">
      <c r="A105" s="10" t="inlineStr">
        <is>
          <t>Fins Up #5 (co-hosted WAC/WEST/Leamington Lasers)</t>
        </is>
      </c>
      <c r="B105" s="10" t="inlineStr">
        <is>
          <t>Windsor Aquatic Club</t>
        </is>
      </c>
      <c r="C105" s="10" t="inlineStr">
        <is>
          <t>Western</t>
        </is>
      </c>
      <c r="D105" s="10" t="inlineStr">
        <is>
          <t>other</t>
        </is>
      </c>
      <c r="E105" s="10" t="inlineStr">
        <is>
          <t>2026-05-31</t>
        </is>
      </c>
      <c r="F105" s="10" t="n">
        <v>120</v>
      </c>
      <c r="G105" s="10" t="n">
        <v>408</v>
      </c>
      <c r="H105" s="10" t="n">
        <v>5</v>
      </c>
      <c r="I105" s="10" t="n"/>
      <c r="J105" s="10" t="n"/>
      <c r="K105" s="10" t="n"/>
      <c r="L105" s="10" t="n">
        <v>40</v>
      </c>
      <c r="M105" s="11">
        <f>IFERROR(N(G105)*N(J105)+N(H105)*N(K105)+N(F105)*N(L105),"")</f>
        <v/>
      </c>
      <c r="N105" s="11">
        <f>IFERROR(M105*(1-Assumptions!$B$3),"")</f>
        <v/>
      </c>
      <c r="O105" s="10" t="inlineStr">
        <is>
          <t>estimate</t>
        </is>
      </c>
      <c r="P105" s="10" t="inlineStr">
        <is>
          <t>estimate</t>
        </is>
      </c>
    </row>
    <row r="106">
      <c r="A106" s="10" t="inlineStr">
        <is>
          <t>Western Region LC Championships (WOSA)</t>
        </is>
      </c>
      <c r="B106" s="10" t="inlineStr">
        <is>
          <t>Windsor Aquatic Club</t>
        </is>
      </c>
      <c r="C106" s="10" t="inlineStr">
        <is>
          <t>Western</t>
        </is>
      </c>
      <c r="D106" s="10" t="inlineStr">
        <is>
          <t>sanctioned</t>
        </is>
      </c>
      <c r="E106" s="10" t="inlineStr">
        <is>
          <t>2026-06-05</t>
        </is>
      </c>
      <c r="F106" s="10" t="n">
        <v>300</v>
      </c>
      <c r="G106" s="10" t="n">
        <v>1287</v>
      </c>
      <c r="H106" s="10" t="n">
        <v>24</v>
      </c>
      <c r="I106" s="10" t="n"/>
      <c r="J106" s="10" t="n">
        <v>17</v>
      </c>
      <c r="K106" s="10" t="n">
        <v>25</v>
      </c>
      <c r="L106" s="10" t="n">
        <v>10</v>
      </c>
      <c r="M106" s="11">
        <f>IFERROR(N(G106)*N(J106)+N(H106)*N(K106)+N(F106)*N(L106),"")</f>
        <v/>
      </c>
      <c r="N106" s="11">
        <f>IFERROR(M106*(1-Assumptions!$B$3),"")</f>
        <v/>
      </c>
      <c r="O106" s="10" t="inlineStr">
        <is>
          <t>estimate</t>
        </is>
      </c>
      <c r="P106" s="10" t="inlineStr">
        <is>
          <t>estimate</t>
        </is>
      </c>
    </row>
    <row r="107">
      <c r="A107" t="inlineStr">
        <is>
          <t>Amanda Reason Invitational</t>
        </is>
      </c>
      <c r="B107" t="inlineStr">
        <is>
          <t>Windsor-Essex Swim Team</t>
        </is>
      </c>
      <c r="C107" t="inlineStr">
        <is>
          <t>Western</t>
        </is>
      </c>
      <c r="D107" t="inlineStr">
        <is>
          <t>sanctioned</t>
        </is>
      </c>
      <c r="E107" t="inlineStr">
        <is>
          <t>2026-05-01</t>
        </is>
      </c>
      <c r="F107" t="n">
        <v>375</v>
      </c>
      <c r="G107" t="n">
        <v>2108</v>
      </c>
      <c r="H107" t="n">
        <v>30</v>
      </c>
      <c r="J107" t="n">
        <v>16</v>
      </c>
      <c r="K107" t="n">
        <v>20</v>
      </c>
      <c r="L107" t="n">
        <v>10</v>
      </c>
      <c r="M107" s="12">
        <f>IFERROR(N(G107)*N(J107)+N(H107)*N(K107)+N(F107)*N(L107),"")</f>
        <v/>
      </c>
      <c r="N107" s="12">
        <f>IFERROR(M107*(1-Assumptions!$B$3),"")</f>
        <v/>
      </c>
      <c r="O107" t="inlineStr">
        <is>
          <t>medium</t>
        </is>
      </c>
      <c r="P107" t="inlineStr">
        <is>
          <t>measured</t>
        </is>
      </c>
    </row>
    <row r="108">
      <c r="A108" s="10" t="inlineStr">
        <is>
          <t>York Invitational 2025</t>
        </is>
      </c>
      <c r="B108" s="10" t="inlineStr">
        <is>
          <t>York Swim Club</t>
        </is>
      </c>
      <c r="C108" s="10" t="inlineStr">
        <is>
          <t>Central</t>
        </is>
      </c>
      <c r="D108" s="10" t="inlineStr">
        <is>
          <t>sanctioned</t>
        </is>
      </c>
      <c r="E108" s="10" t="inlineStr">
        <is>
          <t>2025-11-15</t>
        </is>
      </c>
      <c r="F108" s="10" t="n">
        <v>300</v>
      </c>
      <c r="G108" s="10" t="n">
        <v>1287</v>
      </c>
      <c r="H108" s="10" t="n">
        <v>24</v>
      </c>
      <c r="I108" s="10" t="n"/>
      <c r="J108" s="10" t="n">
        <v>15</v>
      </c>
      <c r="K108" s="10" t="n">
        <v>20</v>
      </c>
      <c r="L108" s="10" t="n"/>
      <c r="M108" s="11">
        <f>IFERROR(N(G108)*N(J108)+N(H108)*N(K108)+N(F108)*N(L108),"")</f>
        <v/>
      </c>
      <c r="N108" s="11">
        <f>IFERROR(M108*(1-Assumptions!$B$3),"")</f>
        <v/>
      </c>
      <c r="O108" s="10" t="inlineStr">
        <is>
          <t>estimate</t>
        </is>
      </c>
      <c r="P108" s="10" t="inlineStr">
        <is>
          <t>estimate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41"/>
  <sheetViews>
    <sheetView workbookViewId="0">
      <selection activeCell="A1" sqref="A1"/>
    </sheetView>
  </sheetViews>
  <sheetFormatPr baseColWidth="8" defaultRowHeight="15"/>
  <cols>
    <col width="32" customWidth="1" min="1" max="1"/>
    <col width="10" customWidth="1" min="2" max="2"/>
    <col width="42" customWidth="1" min="3" max="3"/>
    <col width="42" customWidth="1" min="4" max="4"/>
    <col width="42" customWidth="1" min="5" max="5"/>
    <col width="42" customWidth="1" min="6" max="6"/>
  </cols>
  <sheetData>
    <row r="1">
      <c r="A1" s="1" t="inlineStr">
        <is>
          <t>Club</t>
        </is>
      </c>
      <c r="B1" s="1" t="inlineStr">
        <is>
          <t>Region</t>
        </is>
      </c>
      <c r="C1" s="1" t="inlineStr">
        <is>
          <t>Meets w/ fee data</t>
        </is>
      </c>
      <c r="D1" s="1" t="inlineStr">
        <is>
          <t>Measured meets</t>
        </is>
      </c>
      <c r="E1" s="1" t="inlineStr">
        <is>
          <t>Est. total revenue (billed) $</t>
        </is>
      </c>
      <c r="F1" s="1" t="inlineStr">
        <is>
          <t>Actual-swims floor $</t>
        </is>
      </c>
    </row>
    <row r="2">
      <c r="A2" t="inlineStr">
        <is>
          <t>Aylmer Optimist Arrows</t>
        </is>
      </c>
      <c r="B2" t="inlineStr">
        <is>
          <t>Western</t>
        </is>
      </c>
      <c r="C2">
        <f>COUNTIFS('Revenue Estimate'!$B$2:$B$108,A2,'Revenue Estimate'!$M$2:$M$108,"&lt;&gt;")</f>
        <v/>
      </c>
      <c r="D2">
        <f>COUNTIFS('Revenue Estimate'!$B$2:$B$108,A2,'Revenue Estimate'!$P$2:$P$108,"measured")</f>
        <v/>
      </c>
      <c r="E2" s="12">
        <f>SUMIF('Revenue Estimate'!$B$2:$B$108,A2,'Revenue Estimate'!$M$2:$M$108)</f>
        <v/>
      </c>
      <c r="F2" s="12">
        <f>SUMIF('Revenue Estimate'!$B$2:$B$108,A2,'Revenue Estimate'!$N$2:$N$108)</f>
        <v/>
      </c>
    </row>
    <row r="3">
      <c r="A3" t="inlineStr">
        <is>
          <t>Brantford Aquatic Club</t>
        </is>
      </c>
      <c r="B3" t="inlineStr">
        <is>
          <t>Western</t>
        </is>
      </c>
      <c r="C3">
        <f>COUNTIFS('Revenue Estimate'!$B$2:$B$108,A3,'Revenue Estimate'!$M$2:$M$108,"&lt;&gt;")</f>
        <v/>
      </c>
      <c r="D3">
        <f>COUNTIFS('Revenue Estimate'!$B$2:$B$108,A3,'Revenue Estimate'!$P$2:$P$108,"measured")</f>
        <v/>
      </c>
      <c r="E3" s="12">
        <f>SUMIF('Revenue Estimate'!$B$2:$B$108,A3,'Revenue Estimate'!$M$2:$M$108)</f>
        <v/>
      </c>
      <c r="F3" s="12">
        <f>SUMIF('Revenue Estimate'!$B$2:$B$108,A3,'Revenue Estimate'!$N$2:$N$108)</f>
        <v/>
      </c>
    </row>
    <row r="4">
      <c r="A4" t="inlineStr">
        <is>
          <t>Brock Niagara Aquatics</t>
        </is>
      </c>
      <c r="B4" t="inlineStr">
        <is>
          <t>Western</t>
        </is>
      </c>
      <c r="C4">
        <f>COUNTIFS('Revenue Estimate'!$B$2:$B$108,A4,'Revenue Estimate'!$M$2:$M$108,"&lt;&gt;")</f>
        <v/>
      </c>
      <c r="D4">
        <f>COUNTIFS('Revenue Estimate'!$B$2:$B$108,A4,'Revenue Estimate'!$P$2:$P$108,"measured")</f>
        <v/>
      </c>
      <c r="E4" s="12">
        <f>SUMIF('Revenue Estimate'!$B$2:$B$108,A4,'Revenue Estimate'!$M$2:$M$108)</f>
        <v/>
      </c>
      <c r="F4" s="12">
        <f>SUMIF('Revenue Estimate'!$B$2:$B$108,A4,'Revenue Estimate'!$N$2:$N$108)</f>
        <v/>
      </c>
    </row>
    <row r="5">
      <c r="A5" s="4" t="inlineStr">
        <is>
          <t>Burlington Aquatic Devilrays</t>
        </is>
      </c>
      <c r="B5" s="4" t="inlineStr">
        <is>
          <t>Western</t>
        </is>
      </c>
      <c r="C5" s="4">
        <f>COUNTIFS('Revenue Estimate'!$B$2:$B$108,A5,'Revenue Estimate'!$M$2:$M$108,"&lt;&gt;")</f>
        <v/>
      </c>
      <c r="D5" s="4">
        <f>COUNTIFS('Revenue Estimate'!$B$2:$B$108,A5,'Revenue Estimate'!$P$2:$P$108,"measured")</f>
        <v/>
      </c>
      <c r="E5" s="13">
        <f>SUMIF('Revenue Estimate'!$B$2:$B$108,A5,'Revenue Estimate'!$M$2:$M$108)</f>
        <v/>
      </c>
      <c r="F5" s="13">
        <f>SUMIF('Revenue Estimate'!$B$2:$B$108,A5,'Revenue Estimate'!$N$2:$N$108)</f>
        <v/>
      </c>
    </row>
    <row r="6">
      <c r="A6" t="inlineStr">
        <is>
          <t>COBRA Swim Club</t>
        </is>
      </c>
      <c r="B6" t="inlineStr">
        <is>
          <t>Central</t>
        </is>
      </c>
      <c r="C6">
        <f>COUNTIFS('Revenue Estimate'!$B$2:$B$108,A6,'Revenue Estimate'!$M$2:$M$108,"&lt;&gt;")</f>
        <v/>
      </c>
      <c r="D6">
        <f>COUNTIFS('Revenue Estimate'!$B$2:$B$108,A6,'Revenue Estimate'!$P$2:$P$108,"measured")</f>
        <v/>
      </c>
      <c r="E6" s="12">
        <f>SUMIF('Revenue Estimate'!$B$2:$B$108,A6,'Revenue Estimate'!$M$2:$M$108)</f>
        <v/>
      </c>
      <c r="F6" s="12">
        <f>SUMIF('Revenue Estimate'!$B$2:$B$108,A6,'Revenue Estimate'!$N$2:$N$108)</f>
        <v/>
      </c>
    </row>
    <row r="7">
      <c r="A7" t="inlineStr">
        <is>
          <t>Cambridge Aquajets</t>
        </is>
      </c>
      <c r="B7" t="inlineStr">
        <is>
          <t>Western</t>
        </is>
      </c>
      <c r="C7">
        <f>COUNTIFS('Revenue Estimate'!$B$2:$B$108,A7,'Revenue Estimate'!$M$2:$M$108,"&lt;&gt;")</f>
        <v/>
      </c>
      <c r="D7">
        <f>COUNTIFS('Revenue Estimate'!$B$2:$B$108,A7,'Revenue Estimate'!$P$2:$P$108,"measured")</f>
        <v/>
      </c>
      <c r="E7" s="12">
        <f>SUMIF('Revenue Estimate'!$B$2:$B$108,A7,'Revenue Estimate'!$M$2:$M$108)</f>
        <v/>
      </c>
      <c r="F7" s="12">
        <f>SUMIF('Revenue Estimate'!$B$2:$B$108,A7,'Revenue Estimate'!$N$2:$N$108)</f>
        <v/>
      </c>
    </row>
    <row r="8">
      <c r="A8" t="inlineStr">
        <is>
          <t>Clarington Swim Club</t>
        </is>
      </c>
      <c r="B8" t="inlineStr">
        <is>
          <t>Central</t>
        </is>
      </c>
      <c r="C8">
        <f>COUNTIFS('Revenue Estimate'!$B$2:$B$108,A8,'Revenue Estimate'!$M$2:$M$108,"&lt;&gt;")</f>
        <v/>
      </c>
      <c r="D8">
        <f>COUNTIFS('Revenue Estimate'!$B$2:$B$108,A8,'Revenue Estimate'!$P$2:$P$108,"measured")</f>
        <v/>
      </c>
      <c r="E8" s="12">
        <f>SUMIF('Revenue Estimate'!$B$2:$B$108,A8,'Revenue Estimate'!$M$2:$M$108)</f>
        <v/>
      </c>
      <c r="F8" s="12">
        <f>SUMIF('Revenue Estimate'!$B$2:$B$108,A8,'Revenue Estimate'!$N$2:$N$108)</f>
        <v/>
      </c>
    </row>
    <row r="9">
      <c r="A9" t="inlineStr">
        <is>
          <t>Etobicoke Swim Club</t>
        </is>
      </c>
      <c r="B9" t="inlineStr">
        <is>
          <t>Central</t>
        </is>
      </c>
      <c r="C9">
        <f>COUNTIFS('Revenue Estimate'!$B$2:$B$108,A9,'Revenue Estimate'!$M$2:$M$108,"&lt;&gt;")</f>
        <v/>
      </c>
      <c r="D9">
        <f>COUNTIFS('Revenue Estimate'!$B$2:$B$108,A9,'Revenue Estimate'!$P$2:$P$108,"measured")</f>
        <v/>
      </c>
      <c r="E9" s="12">
        <f>SUMIF('Revenue Estimate'!$B$2:$B$108,A9,'Revenue Estimate'!$M$2:$M$108)</f>
        <v/>
      </c>
      <c r="F9" s="12">
        <f>SUMIF('Revenue Estimate'!$B$2:$B$108,A9,'Revenue Estimate'!$N$2:$N$108)</f>
        <v/>
      </c>
    </row>
    <row r="10">
      <c r="A10" t="inlineStr">
        <is>
          <t>Georgina Rapids Aquatic Club</t>
        </is>
      </c>
      <c r="B10" t="inlineStr">
        <is>
          <t>Central</t>
        </is>
      </c>
      <c r="C10">
        <f>COUNTIFS('Revenue Estimate'!$B$2:$B$108,A10,'Revenue Estimate'!$M$2:$M$108,"&lt;&gt;")</f>
        <v/>
      </c>
      <c r="D10">
        <f>COUNTIFS('Revenue Estimate'!$B$2:$B$108,A10,'Revenue Estimate'!$P$2:$P$108,"measured")</f>
        <v/>
      </c>
      <c r="E10" s="12">
        <f>SUMIF('Revenue Estimate'!$B$2:$B$108,A10,'Revenue Estimate'!$M$2:$M$108)</f>
        <v/>
      </c>
      <c r="F10" s="12">
        <f>SUMIF('Revenue Estimate'!$B$2:$B$108,A10,'Revenue Estimate'!$N$2:$N$108)</f>
        <v/>
      </c>
    </row>
    <row r="11">
      <c r="A11" s="7" t="inlineStr">
        <is>
          <t>Golden Horseshoe Aquatic Club</t>
        </is>
      </c>
      <c r="B11" s="7" t="inlineStr">
        <is>
          <t>Western</t>
        </is>
      </c>
      <c r="C11" s="7">
        <f>COUNTIFS('Revenue Estimate'!$B$2:$B$108,A11,'Revenue Estimate'!$M$2:$M$108,"&lt;&gt;")</f>
        <v/>
      </c>
      <c r="D11" s="7">
        <f>COUNTIFS('Revenue Estimate'!$B$2:$B$108,A11,'Revenue Estimate'!$P$2:$P$108,"measured")</f>
        <v/>
      </c>
      <c r="E11" s="14">
        <f>SUMIF('Revenue Estimate'!$B$2:$B$108,A11,'Revenue Estimate'!$M$2:$M$108)</f>
        <v/>
      </c>
      <c r="F11" s="14">
        <f>SUMIF('Revenue Estimate'!$B$2:$B$108,A11,'Revenue Estimate'!$N$2:$N$108)</f>
        <v/>
      </c>
    </row>
    <row r="12">
      <c r="A12" t="inlineStr">
        <is>
          <t>Guelph Marlin Aquatic Club</t>
        </is>
      </c>
      <c r="B12" t="inlineStr">
        <is>
          <t>Western</t>
        </is>
      </c>
      <c r="C12">
        <f>COUNTIFS('Revenue Estimate'!$B$2:$B$108,A12,'Revenue Estimate'!$M$2:$M$108,"&lt;&gt;")</f>
        <v/>
      </c>
      <c r="D12">
        <f>COUNTIFS('Revenue Estimate'!$B$2:$B$108,A12,'Revenue Estimate'!$P$2:$P$108,"measured")</f>
        <v/>
      </c>
      <c r="E12" s="12">
        <f>SUMIF('Revenue Estimate'!$B$2:$B$108,A12,'Revenue Estimate'!$M$2:$M$108)</f>
        <v/>
      </c>
      <c r="F12" s="12">
        <f>SUMIF('Revenue Estimate'!$B$2:$B$108,A12,'Revenue Estimate'!$N$2:$N$108)</f>
        <v/>
      </c>
    </row>
    <row r="13">
      <c r="A13" t="inlineStr">
        <is>
          <t>Halton Hills Blue Fins</t>
        </is>
      </c>
      <c r="B13" t="inlineStr">
        <is>
          <t>Central</t>
        </is>
      </c>
      <c r="C13">
        <f>COUNTIFS('Revenue Estimate'!$B$2:$B$108,A13,'Revenue Estimate'!$M$2:$M$108,"&lt;&gt;")</f>
        <v/>
      </c>
      <c r="D13">
        <f>COUNTIFS('Revenue Estimate'!$B$2:$B$108,A13,'Revenue Estimate'!$P$2:$P$108,"measured")</f>
        <v/>
      </c>
      <c r="E13" s="12">
        <f>SUMIF('Revenue Estimate'!$B$2:$B$108,A13,'Revenue Estimate'!$M$2:$M$108)</f>
        <v/>
      </c>
      <c r="F13" s="12">
        <f>SUMIF('Revenue Estimate'!$B$2:$B$108,A13,'Revenue Estimate'!$N$2:$N$108)</f>
        <v/>
      </c>
    </row>
    <row r="14">
      <c r="A14" t="inlineStr">
        <is>
          <t>Hamilton Aquatic Club</t>
        </is>
      </c>
      <c r="B14" t="inlineStr">
        <is>
          <t>Western</t>
        </is>
      </c>
      <c r="C14">
        <f>COUNTIFS('Revenue Estimate'!$B$2:$B$108,A14,'Revenue Estimate'!$M$2:$M$108,"&lt;&gt;")</f>
        <v/>
      </c>
      <c r="D14">
        <f>COUNTIFS('Revenue Estimate'!$B$2:$B$108,A14,'Revenue Estimate'!$P$2:$P$108,"measured")</f>
        <v/>
      </c>
      <c r="E14" s="12">
        <f>SUMIF('Revenue Estimate'!$B$2:$B$108,A14,'Revenue Estimate'!$M$2:$M$108)</f>
        <v/>
      </c>
      <c r="F14" s="12">
        <f>SUMIF('Revenue Estimate'!$B$2:$B$108,A14,'Revenue Estimate'!$N$2:$N$108)</f>
        <v/>
      </c>
    </row>
    <row r="15">
      <c r="A15" t="inlineStr">
        <is>
          <t>Huron Hurricanes Aquatic Club</t>
        </is>
      </c>
      <c r="B15" t="inlineStr">
        <is>
          <t>Western</t>
        </is>
      </c>
      <c r="C15">
        <f>COUNTIFS('Revenue Estimate'!$B$2:$B$108,A15,'Revenue Estimate'!$M$2:$M$108,"&lt;&gt;")</f>
        <v/>
      </c>
      <c r="D15">
        <f>COUNTIFS('Revenue Estimate'!$B$2:$B$108,A15,'Revenue Estimate'!$P$2:$P$108,"measured")</f>
        <v/>
      </c>
      <c r="E15" s="12">
        <f>SUMIF('Revenue Estimate'!$B$2:$B$108,A15,'Revenue Estimate'!$M$2:$M$108)</f>
        <v/>
      </c>
      <c r="F15" s="12">
        <f>SUMIF('Revenue Estimate'!$B$2:$B$108,A15,'Revenue Estimate'!$N$2:$N$108)</f>
        <v/>
      </c>
    </row>
    <row r="16">
      <c r="A16" t="inlineStr">
        <is>
          <t>Lakeshore Swim Club</t>
        </is>
      </c>
      <c r="B16" t="inlineStr">
        <is>
          <t>Central</t>
        </is>
      </c>
      <c r="C16">
        <f>COUNTIFS('Revenue Estimate'!$B$2:$B$108,A16,'Revenue Estimate'!$M$2:$M$108,"&lt;&gt;")</f>
        <v/>
      </c>
      <c r="D16">
        <f>COUNTIFS('Revenue Estimate'!$B$2:$B$108,A16,'Revenue Estimate'!$P$2:$P$108,"measured")</f>
        <v/>
      </c>
      <c r="E16" s="12">
        <f>SUMIF('Revenue Estimate'!$B$2:$B$108,A16,'Revenue Estimate'!$M$2:$M$108)</f>
        <v/>
      </c>
      <c r="F16" s="12">
        <f>SUMIF('Revenue Estimate'!$B$2:$B$108,A16,'Revenue Estimate'!$N$2:$N$108)</f>
        <v/>
      </c>
    </row>
    <row r="17">
      <c r="A17" t="inlineStr">
        <is>
          <t>London Aquatic Club</t>
        </is>
      </c>
      <c r="B17" t="inlineStr">
        <is>
          <t>Western</t>
        </is>
      </c>
      <c r="C17">
        <f>COUNTIFS('Revenue Estimate'!$B$2:$B$108,A17,'Revenue Estimate'!$M$2:$M$108,"&lt;&gt;")</f>
        <v/>
      </c>
      <c r="D17">
        <f>COUNTIFS('Revenue Estimate'!$B$2:$B$108,A17,'Revenue Estimate'!$P$2:$P$108,"measured")</f>
        <v/>
      </c>
      <c r="E17" s="12">
        <f>SUMIF('Revenue Estimate'!$B$2:$B$108,A17,'Revenue Estimate'!$M$2:$M$108)</f>
        <v/>
      </c>
      <c r="F17" s="12">
        <f>SUMIF('Revenue Estimate'!$B$2:$B$108,A17,'Revenue Estimate'!$N$2:$N$108)</f>
        <v/>
      </c>
    </row>
    <row r="18">
      <c r="A18" t="inlineStr">
        <is>
          <t>Mallards Swim Team</t>
        </is>
      </c>
      <c r="B18" t="inlineStr">
        <is>
          <t>Central</t>
        </is>
      </c>
      <c r="C18">
        <f>COUNTIFS('Revenue Estimate'!$B$2:$B$108,A18,'Revenue Estimate'!$M$2:$M$108,"&lt;&gt;")</f>
        <v/>
      </c>
      <c r="D18">
        <f>COUNTIFS('Revenue Estimate'!$B$2:$B$108,A18,'Revenue Estimate'!$P$2:$P$108,"measured")</f>
        <v/>
      </c>
      <c r="E18" s="12">
        <f>SUMIF('Revenue Estimate'!$B$2:$B$108,A18,'Revenue Estimate'!$M$2:$M$108)</f>
        <v/>
      </c>
      <c r="F18" s="12">
        <f>SUMIF('Revenue Estimate'!$B$2:$B$108,A18,'Revenue Estimate'!$N$2:$N$108)</f>
        <v/>
      </c>
    </row>
    <row r="19">
      <c r="A19" t="inlineStr">
        <is>
          <t>Markham Aquatic Club</t>
        </is>
      </c>
      <c r="B19" t="inlineStr">
        <is>
          <t>Central</t>
        </is>
      </c>
      <c r="C19">
        <f>COUNTIFS('Revenue Estimate'!$B$2:$B$108,A19,'Revenue Estimate'!$M$2:$M$108,"&lt;&gt;")</f>
        <v/>
      </c>
      <c r="D19">
        <f>COUNTIFS('Revenue Estimate'!$B$2:$B$108,A19,'Revenue Estimate'!$P$2:$P$108,"measured")</f>
        <v/>
      </c>
      <c r="E19" s="12">
        <f>SUMIF('Revenue Estimate'!$B$2:$B$108,A19,'Revenue Estimate'!$M$2:$M$108)</f>
        <v/>
      </c>
      <c r="F19" s="12">
        <f>SUMIF('Revenue Estimate'!$B$2:$B$108,A19,'Revenue Estimate'!$N$2:$N$108)</f>
        <v/>
      </c>
    </row>
    <row r="20">
      <c r="A20" t="inlineStr">
        <is>
          <t>Milton Marlin Swim Team</t>
        </is>
      </c>
      <c r="B20" t="inlineStr">
        <is>
          <t>Central</t>
        </is>
      </c>
      <c r="C20">
        <f>COUNTIFS('Revenue Estimate'!$B$2:$B$108,A20,'Revenue Estimate'!$M$2:$M$108,"&lt;&gt;")</f>
        <v/>
      </c>
      <c r="D20">
        <f>COUNTIFS('Revenue Estimate'!$B$2:$B$108,A20,'Revenue Estimate'!$P$2:$P$108,"measured")</f>
        <v/>
      </c>
      <c r="E20" s="12">
        <f>SUMIF('Revenue Estimate'!$B$2:$B$108,A20,'Revenue Estimate'!$M$2:$M$108)</f>
        <v/>
      </c>
      <c r="F20" s="12">
        <f>SUMIF('Revenue Estimate'!$B$2:$B$108,A20,'Revenue Estimate'!$N$2:$N$108)</f>
        <v/>
      </c>
    </row>
    <row r="21">
      <c r="A21" t="inlineStr">
        <is>
          <t>Mississauga Aquatic Club</t>
        </is>
      </c>
      <c r="B21" t="inlineStr">
        <is>
          <t>Central</t>
        </is>
      </c>
      <c r="C21">
        <f>COUNTIFS('Revenue Estimate'!$B$2:$B$108,A21,'Revenue Estimate'!$M$2:$M$108,"&lt;&gt;")</f>
        <v/>
      </c>
      <c r="D21">
        <f>COUNTIFS('Revenue Estimate'!$B$2:$B$108,A21,'Revenue Estimate'!$P$2:$P$108,"measured")</f>
        <v/>
      </c>
      <c r="E21" s="12">
        <f>SUMIF('Revenue Estimate'!$B$2:$B$108,A21,'Revenue Estimate'!$M$2:$M$108)</f>
        <v/>
      </c>
      <c r="F21" s="12">
        <f>SUMIF('Revenue Estimate'!$B$2:$B$108,A21,'Revenue Estimate'!$N$2:$N$108)</f>
        <v/>
      </c>
    </row>
    <row r="22">
      <c r="A22" t="inlineStr">
        <is>
          <t>Newmarket Stingrays Swim Club</t>
        </is>
      </c>
      <c r="B22" t="inlineStr">
        <is>
          <t>Central</t>
        </is>
      </c>
      <c r="C22">
        <f>COUNTIFS('Revenue Estimate'!$B$2:$B$108,A22,'Revenue Estimate'!$M$2:$M$108,"&lt;&gt;")</f>
        <v/>
      </c>
      <c r="D22">
        <f>COUNTIFS('Revenue Estimate'!$B$2:$B$108,A22,'Revenue Estimate'!$P$2:$P$108,"measured")</f>
        <v/>
      </c>
      <c r="E22" s="12">
        <f>SUMIF('Revenue Estimate'!$B$2:$B$108,A22,'Revenue Estimate'!$M$2:$M$108)</f>
        <v/>
      </c>
      <c r="F22" s="12">
        <f>SUMIF('Revenue Estimate'!$B$2:$B$108,A22,'Revenue Estimate'!$N$2:$N$108)</f>
        <v/>
      </c>
    </row>
    <row r="23">
      <c r="A23" t="inlineStr">
        <is>
          <t>North York Aquatic Club</t>
        </is>
      </c>
      <c r="B23" t="inlineStr">
        <is>
          <t>Central</t>
        </is>
      </c>
      <c r="C23">
        <f>COUNTIFS('Revenue Estimate'!$B$2:$B$108,A23,'Revenue Estimate'!$M$2:$M$108,"&lt;&gt;")</f>
        <v/>
      </c>
      <c r="D23">
        <f>COUNTIFS('Revenue Estimate'!$B$2:$B$108,A23,'Revenue Estimate'!$P$2:$P$108,"measured")</f>
        <v/>
      </c>
      <c r="E23" s="12">
        <f>SUMIF('Revenue Estimate'!$B$2:$B$108,A23,'Revenue Estimate'!$M$2:$M$108)</f>
        <v/>
      </c>
      <c r="F23" s="12">
        <f>SUMIF('Revenue Estimate'!$B$2:$B$108,A23,'Revenue Estimate'!$N$2:$N$108)</f>
        <v/>
      </c>
    </row>
    <row r="24">
      <c r="A24" t="inlineStr">
        <is>
          <t>Oakville Aquatic Club</t>
        </is>
      </c>
      <c r="B24" t="inlineStr">
        <is>
          <t>Central</t>
        </is>
      </c>
      <c r="C24">
        <f>COUNTIFS('Revenue Estimate'!$B$2:$B$108,A24,'Revenue Estimate'!$M$2:$M$108,"&lt;&gt;")</f>
        <v/>
      </c>
      <c r="D24">
        <f>COUNTIFS('Revenue Estimate'!$B$2:$B$108,A24,'Revenue Estimate'!$P$2:$P$108,"measured")</f>
        <v/>
      </c>
      <c r="E24" s="12">
        <f>SUMIF('Revenue Estimate'!$B$2:$B$108,A24,'Revenue Estimate'!$M$2:$M$108)</f>
        <v/>
      </c>
      <c r="F24" s="12">
        <f>SUMIF('Revenue Estimate'!$B$2:$B$108,A24,'Revenue Estimate'!$N$2:$N$108)</f>
        <v/>
      </c>
    </row>
    <row r="25">
      <c r="A25" t="inlineStr">
        <is>
          <t>Oshawa Aquatic Club</t>
        </is>
      </c>
      <c r="B25" t="inlineStr">
        <is>
          <t>Central</t>
        </is>
      </c>
      <c r="C25">
        <f>COUNTIFS('Revenue Estimate'!$B$2:$B$108,A25,'Revenue Estimate'!$M$2:$M$108,"&lt;&gt;")</f>
        <v/>
      </c>
      <c r="D25">
        <f>COUNTIFS('Revenue Estimate'!$B$2:$B$108,A25,'Revenue Estimate'!$P$2:$P$108,"measured")</f>
        <v/>
      </c>
      <c r="E25" s="12">
        <f>SUMIF('Revenue Estimate'!$B$2:$B$108,A25,'Revenue Estimate'!$M$2:$M$108)</f>
        <v/>
      </c>
      <c r="F25" s="12">
        <f>SUMIF('Revenue Estimate'!$B$2:$B$108,A25,'Revenue Estimate'!$N$2:$N$108)</f>
        <v/>
      </c>
    </row>
    <row r="26">
      <c r="A26" t="inlineStr">
        <is>
          <t>Pickering Swim Club Inc</t>
        </is>
      </c>
      <c r="B26" t="inlineStr">
        <is>
          <t>Central</t>
        </is>
      </c>
      <c r="C26">
        <f>COUNTIFS('Revenue Estimate'!$B$2:$B$108,A26,'Revenue Estimate'!$M$2:$M$108,"&lt;&gt;")</f>
        <v/>
      </c>
      <c r="D26">
        <f>COUNTIFS('Revenue Estimate'!$B$2:$B$108,A26,'Revenue Estimate'!$P$2:$P$108,"measured")</f>
        <v/>
      </c>
      <c r="E26" s="12">
        <f>SUMIF('Revenue Estimate'!$B$2:$B$108,A26,'Revenue Estimate'!$M$2:$M$108)</f>
        <v/>
      </c>
      <c r="F26" s="12">
        <f>SUMIF('Revenue Estimate'!$B$2:$B$108,A26,'Revenue Estimate'!$N$2:$N$108)</f>
        <v/>
      </c>
    </row>
    <row r="27">
      <c r="A27" t="inlineStr">
        <is>
          <t>Region of Waterloo Swim Club</t>
        </is>
      </c>
      <c r="B27" t="inlineStr">
        <is>
          <t>Western</t>
        </is>
      </c>
      <c r="C27">
        <f>COUNTIFS('Revenue Estimate'!$B$2:$B$108,A27,'Revenue Estimate'!$M$2:$M$108,"&lt;&gt;")</f>
        <v/>
      </c>
      <c r="D27">
        <f>COUNTIFS('Revenue Estimate'!$B$2:$B$108,A27,'Revenue Estimate'!$P$2:$P$108,"measured")</f>
        <v/>
      </c>
      <c r="E27" s="12">
        <f>SUMIF('Revenue Estimate'!$B$2:$B$108,A27,'Revenue Estimate'!$M$2:$M$108)</f>
        <v/>
      </c>
      <c r="F27" s="12">
        <f>SUMIF('Revenue Estimate'!$B$2:$B$108,A27,'Revenue Estimate'!$N$2:$N$108)</f>
        <v/>
      </c>
    </row>
    <row r="28">
      <c r="A28" t="inlineStr">
        <is>
          <t>Royal City Aquatics</t>
        </is>
      </c>
      <c r="B28" t="inlineStr">
        <is>
          <t>Western</t>
        </is>
      </c>
      <c r="C28">
        <f>COUNTIFS('Revenue Estimate'!$B$2:$B$108,A28,'Revenue Estimate'!$M$2:$M$108,"&lt;&gt;")</f>
        <v/>
      </c>
      <c r="D28">
        <f>COUNTIFS('Revenue Estimate'!$B$2:$B$108,A28,'Revenue Estimate'!$P$2:$P$108,"measured")</f>
        <v/>
      </c>
      <c r="E28" s="12">
        <f>SUMIF('Revenue Estimate'!$B$2:$B$108,A28,'Revenue Estimate'!$M$2:$M$108)</f>
        <v/>
      </c>
      <c r="F28" s="12">
        <f>SUMIF('Revenue Estimate'!$B$2:$B$108,A28,'Revenue Estimate'!$N$2:$N$108)</f>
        <v/>
      </c>
    </row>
    <row r="29">
      <c r="A29" t="inlineStr">
        <is>
          <t>Scarborough Swim Club</t>
        </is>
      </c>
      <c r="B29" t="inlineStr">
        <is>
          <t>Central</t>
        </is>
      </c>
      <c r="C29">
        <f>COUNTIFS('Revenue Estimate'!$B$2:$B$108,A29,'Revenue Estimate'!$M$2:$M$108,"&lt;&gt;")</f>
        <v/>
      </c>
      <c r="D29">
        <f>COUNTIFS('Revenue Estimate'!$B$2:$B$108,A29,'Revenue Estimate'!$P$2:$P$108,"measured")</f>
        <v/>
      </c>
      <c r="E29" s="12">
        <f>SUMIF('Revenue Estimate'!$B$2:$B$108,A29,'Revenue Estimate'!$M$2:$M$108)</f>
        <v/>
      </c>
      <c r="F29" s="12">
        <f>SUMIF('Revenue Estimate'!$B$2:$B$108,A29,'Revenue Estimate'!$N$2:$N$108)</f>
        <v/>
      </c>
    </row>
    <row r="30">
      <c r="A30" t="inlineStr">
        <is>
          <t>The Richmond Hill Aquatic Club</t>
        </is>
      </c>
      <c r="B30" t="inlineStr">
        <is>
          <t>Central</t>
        </is>
      </c>
      <c r="C30">
        <f>COUNTIFS('Revenue Estimate'!$B$2:$B$108,A30,'Revenue Estimate'!$M$2:$M$108,"&lt;&gt;")</f>
        <v/>
      </c>
      <c r="D30">
        <f>COUNTIFS('Revenue Estimate'!$B$2:$B$108,A30,'Revenue Estimate'!$P$2:$P$108,"measured")</f>
        <v/>
      </c>
      <c r="E30" s="12">
        <f>SUMIF('Revenue Estimate'!$B$2:$B$108,A30,'Revenue Estimate'!$M$2:$M$108)</f>
        <v/>
      </c>
      <c r="F30" s="12">
        <f>SUMIF('Revenue Estimate'!$B$2:$B$108,A30,'Revenue Estimate'!$N$2:$N$108)</f>
        <v/>
      </c>
    </row>
    <row r="31">
      <c r="A31" t="inlineStr">
        <is>
          <t>Toronto Olympian Swim Team</t>
        </is>
      </c>
      <c r="B31" t="inlineStr">
        <is>
          <t>Central</t>
        </is>
      </c>
      <c r="C31">
        <f>COUNTIFS('Revenue Estimate'!$B$2:$B$108,A31,'Revenue Estimate'!$M$2:$M$108,"&lt;&gt;")</f>
        <v/>
      </c>
      <c r="D31">
        <f>COUNTIFS('Revenue Estimate'!$B$2:$B$108,A31,'Revenue Estimate'!$P$2:$P$108,"measured")</f>
        <v/>
      </c>
      <c r="E31" s="12">
        <f>SUMIF('Revenue Estimate'!$B$2:$B$108,A31,'Revenue Estimate'!$M$2:$M$108)</f>
        <v/>
      </c>
      <c r="F31" s="12">
        <f>SUMIF('Revenue Estimate'!$B$2:$B$108,A31,'Revenue Estimate'!$N$2:$N$108)</f>
        <v/>
      </c>
    </row>
    <row r="32">
      <c r="A32" t="inlineStr">
        <is>
          <t>Toronto Swim Club</t>
        </is>
      </c>
      <c r="B32" t="inlineStr">
        <is>
          <t>Central</t>
        </is>
      </c>
      <c r="C32">
        <f>COUNTIFS('Revenue Estimate'!$B$2:$B$108,A32,'Revenue Estimate'!$M$2:$M$108,"&lt;&gt;")</f>
        <v/>
      </c>
      <c r="D32">
        <f>COUNTIFS('Revenue Estimate'!$B$2:$B$108,A32,'Revenue Estimate'!$P$2:$P$108,"measured")</f>
        <v/>
      </c>
      <c r="E32" s="12">
        <f>SUMIF('Revenue Estimate'!$B$2:$B$108,A32,'Revenue Estimate'!$M$2:$M$108)</f>
        <v/>
      </c>
      <c r="F32" s="12">
        <f>SUMIF('Revenue Estimate'!$B$2:$B$108,A32,'Revenue Estimate'!$N$2:$N$108)</f>
        <v/>
      </c>
    </row>
    <row r="33">
      <c r="A33" t="inlineStr">
        <is>
          <t>Uxbridge Swim Club</t>
        </is>
      </c>
      <c r="B33" t="inlineStr">
        <is>
          <t>Central</t>
        </is>
      </c>
      <c r="C33">
        <f>COUNTIFS('Revenue Estimate'!$B$2:$B$108,A33,'Revenue Estimate'!$M$2:$M$108,"&lt;&gt;")</f>
        <v/>
      </c>
      <c r="D33">
        <f>COUNTIFS('Revenue Estimate'!$B$2:$B$108,A33,'Revenue Estimate'!$P$2:$P$108,"measured")</f>
        <v/>
      </c>
      <c r="E33" s="12">
        <f>SUMIF('Revenue Estimate'!$B$2:$B$108,A33,'Revenue Estimate'!$M$2:$M$108)</f>
        <v/>
      </c>
      <c r="F33" s="12">
        <f>SUMIF('Revenue Estimate'!$B$2:$B$108,A33,'Revenue Estimate'!$N$2:$N$108)</f>
        <v/>
      </c>
    </row>
    <row r="34">
      <c r="A34" t="inlineStr">
        <is>
          <t>Vaughan Aquatic Club</t>
        </is>
      </c>
      <c r="B34" t="inlineStr">
        <is>
          <t>Central</t>
        </is>
      </c>
      <c r="C34">
        <f>COUNTIFS('Revenue Estimate'!$B$2:$B$108,A34,'Revenue Estimate'!$M$2:$M$108,"&lt;&gt;")</f>
        <v/>
      </c>
      <c r="D34">
        <f>COUNTIFS('Revenue Estimate'!$B$2:$B$108,A34,'Revenue Estimate'!$P$2:$P$108,"measured")</f>
        <v/>
      </c>
      <c r="E34" s="12">
        <f>SUMIF('Revenue Estimate'!$B$2:$B$108,A34,'Revenue Estimate'!$M$2:$M$108)</f>
        <v/>
      </c>
      <c r="F34" s="12">
        <f>SUMIF('Revenue Estimate'!$B$2:$B$108,A34,'Revenue Estimate'!$N$2:$N$108)</f>
        <v/>
      </c>
    </row>
    <row r="35">
      <c r="A35" t="inlineStr">
        <is>
          <t>Whitby Swimming</t>
        </is>
      </c>
      <c r="B35" t="inlineStr">
        <is>
          <t>Central</t>
        </is>
      </c>
      <c r="C35">
        <f>COUNTIFS('Revenue Estimate'!$B$2:$B$108,A35,'Revenue Estimate'!$M$2:$M$108,"&lt;&gt;")</f>
        <v/>
      </c>
      <c r="D35">
        <f>COUNTIFS('Revenue Estimate'!$B$2:$B$108,A35,'Revenue Estimate'!$P$2:$P$108,"measured")</f>
        <v/>
      </c>
      <c r="E35" s="12">
        <f>SUMIF('Revenue Estimate'!$B$2:$B$108,A35,'Revenue Estimate'!$M$2:$M$108)</f>
        <v/>
      </c>
      <c r="F35" s="12">
        <f>SUMIF('Revenue Estimate'!$B$2:$B$108,A35,'Revenue Estimate'!$N$2:$N$108)</f>
        <v/>
      </c>
    </row>
    <row r="36">
      <c r="A36" t="inlineStr">
        <is>
          <t>Wilmot Aquatic Aces Club</t>
        </is>
      </c>
      <c r="B36" t="inlineStr">
        <is>
          <t>Western</t>
        </is>
      </c>
      <c r="C36">
        <f>COUNTIFS('Revenue Estimate'!$B$2:$B$108,A36,'Revenue Estimate'!$M$2:$M$108,"&lt;&gt;")</f>
        <v/>
      </c>
      <c r="D36">
        <f>COUNTIFS('Revenue Estimate'!$B$2:$B$108,A36,'Revenue Estimate'!$P$2:$P$108,"measured")</f>
        <v/>
      </c>
      <c r="E36" s="12">
        <f>SUMIF('Revenue Estimate'!$B$2:$B$108,A36,'Revenue Estimate'!$M$2:$M$108)</f>
        <v/>
      </c>
      <c r="F36" s="12">
        <f>SUMIF('Revenue Estimate'!$B$2:$B$108,A36,'Revenue Estimate'!$N$2:$N$108)</f>
        <v/>
      </c>
    </row>
    <row r="37">
      <c r="A37" t="inlineStr">
        <is>
          <t>Windsor Aquatic Club</t>
        </is>
      </c>
      <c r="B37" t="inlineStr">
        <is>
          <t>Western</t>
        </is>
      </c>
      <c r="C37">
        <f>COUNTIFS('Revenue Estimate'!$B$2:$B$108,A37,'Revenue Estimate'!$M$2:$M$108,"&lt;&gt;")</f>
        <v/>
      </c>
      <c r="D37">
        <f>COUNTIFS('Revenue Estimate'!$B$2:$B$108,A37,'Revenue Estimate'!$P$2:$P$108,"measured")</f>
        <v/>
      </c>
      <c r="E37" s="12">
        <f>SUMIF('Revenue Estimate'!$B$2:$B$108,A37,'Revenue Estimate'!$M$2:$M$108)</f>
        <v/>
      </c>
      <c r="F37" s="12">
        <f>SUMIF('Revenue Estimate'!$B$2:$B$108,A37,'Revenue Estimate'!$N$2:$N$108)</f>
        <v/>
      </c>
    </row>
    <row r="38">
      <c r="A38" t="inlineStr">
        <is>
          <t>Windsor-Essex Swim Team</t>
        </is>
      </c>
      <c r="B38" t="inlineStr">
        <is>
          <t>Western</t>
        </is>
      </c>
      <c r="C38">
        <f>COUNTIFS('Revenue Estimate'!$B$2:$B$108,A38,'Revenue Estimate'!$M$2:$M$108,"&lt;&gt;")</f>
        <v/>
      </c>
      <c r="D38">
        <f>COUNTIFS('Revenue Estimate'!$B$2:$B$108,A38,'Revenue Estimate'!$P$2:$P$108,"measured")</f>
        <v/>
      </c>
      <c r="E38" s="12">
        <f>SUMIF('Revenue Estimate'!$B$2:$B$108,A38,'Revenue Estimate'!$M$2:$M$108)</f>
        <v/>
      </c>
      <c r="F38" s="12">
        <f>SUMIF('Revenue Estimate'!$B$2:$B$108,A38,'Revenue Estimate'!$N$2:$N$108)</f>
        <v/>
      </c>
    </row>
    <row r="39">
      <c r="A39" t="inlineStr">
        <is>
          <t>York Swim Club</t>
        </is>
      </c>
      <c r="B39" t="inlineStr">
        <is>
          <t>Central</t>
        </is>
      </c>
      <c r="C39">
        <f>COUNTIFS('Revenue Estimate'!$B$2:$B$108,A39,'Revenue Estimate'!$M$2:$M$108,"&lt;&gt;")</f>
        <v/>
      </c>
      <c r="D39">
        <f>COUNTIFS('Revenue Estimate'!$B$2:$B$108,A39,'Revenue Estimate'!$P$2:$P$108,"measured")</f>
        <v/>
      </c>
      <c r="E39" s="12">
        <f>SUMIF('Revenue Estimate'!$B$2:$B$108,A39,'Revenue Estimate'!$M$2:$M$108)</f>
        <v/>
      </c>
      <c r="F39" s="12">
        <f>SUMIF('Revenue Estimate'!$B$2:$B$108,A39,'Revenue Estimate'!$N$2:$N$108)</f>
        <v/>
      </c>
    </row>
    <row r="40"/>
    <row r="41">
      <c r="A41" s="15" t="inlineStr">
        <is>
          <t>TOTAL (all clubs)</t>
        </is>
      </c>
      <c r="E41" s="12">
        <f>SUM(E2:E39)</f>
        <v/>
      </c>
      <c r="F41" s="12">
        <f>SUM(F2:F39)</f>
        <v/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/>
  <cols>
    <col width="21" customWidth="1" min="1" max="1"/>
    <col width="22" customWidth="1" min="2" max="2"/>
    <col width="42" customWidth="1" min="3" max="3"/>
  </cols>
  <sheetData>
    <row r="1">
      <c r="A1" s="1" t="inlineStr">
        <is>
          <t>Scenario</t>
        </is>
      </c>
      <c r="B1" s="1" t="inlineStr">
        <is>
          <t>Scratch/no-show rate</t>
        </is>
      </c>
      <c r="C1" s="1" t="inlineStr">
        <is>
          <t>Total revenue across all clubs $ (formula)</t>
        </is>
      </c>
    </row>
    <row r="2">
      <c r="A2" t="inlineStr">
        <is>
          <t>Billed (0% scratch)</t>
        </is>
      </c>
      <c r="B2" s="16" t="n">
        <v>0</v>
      </c>
      <c r="C2" s="12">
        <f>(SUM('Revenue by Club'!$E$2:$E$39))*(1-B2)</f>
        <v/>
      </c>
    </row>
    <row r="3">
      <c r="A3" t="inlineStr">
        <is>
          <t>Low (5%)</t>
        </is>
      </c>
      <c r="B3" s="16" t="n">
        <v>0.05</v>
      </c>
      <c r="C3" s="12">
        <f>(SUM('Revenue by Club'!$E$2:$E$39))*(1-B3)</f>
        <v/>
      </c>
    </row>
    <row r="4">
      <c r="A4" t="inlineStr">
        <is>
          <t>Base (8%)</t>
        </is>
      </c>
      <c r="B4" s="16" t="n">
        <v>0.08</v>
      </c>
      <c r="C4" s="12">
        <f>(SUM('Revenue by Club'!$E$2:$E$39))*(1-B4)</f>
        <v/>
      </c>
    </row>
    <row r="5">
      <c r="A5" t="inlineStr">
        <is>
          <t>Conservative (12%)</t>
        </is>
      </c>
      <c r="B5" s="16" t="n">
        <v>0.12</v>
      </c>
      <c r="C5" s="12">
        <f>(SUM('Revenue by Club'!$E$2:$E$39))*(1-B5)</f>
        <v/>
      </c>
    </row>
    <row r="6">
      <c r="A6" t="inlineStr">
        <is>
          <t>High (15%)</t>
        </is>
      </c>
      <c r="B6" s="16" t="n">
        <v>0.15</v>
      </c>
      <c r="C6" s="12">
        <f>(SUM('Revenue by Club'!$E$2:$E$39))*(1-B6)</f>
        <v/>
      </c>
    </row>
    <row r="7"/>
    <row r="8">
      <c r="A8" t="inlineStr">
        <is>
          <t>Note</t>
        </is>
      </c>
      <c r="B8" t="inlineStr"/>
      <c r="C8" t="inlineStr">
        <is>
          <t>Revenue scales linearly with entries and fees; this band reflects scratch/no-show only. Vary fees on the Fee Comparison sheet to test pricing changes.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D37"/>
  <sheetViews>
    <sheetView workbookViewId="0">
      <selection activeCell="A1" sqref="A1"/>
    </sheetView>
  </sheetViews>
  <sheetFormatPr baseColWidth="8" defaultRowHeight="15"/>
  <cols>
    <col width="42" customWidth="1" min="1" max="1"/>
    <col width="42" customWidth="1" min="2" max="2"/>
    <col width="17" customWidth="1" min="3" max="3"/>
    <col width="20" customWidth="1" min="4" max="4"/>
  </cols>
  <sheetData>
    <row r="1">
      <c r="A1" s="15" t="inlineStr">
        <is>
          <t>Source:</t>
        </is>
      </c>
      <c r="B1" t="inlineStr">
        <is>
          <t>BAD internal — TeamUnify meet-entry fee batches (aggregates only)</t>
        </is>
      </c>
    </row>
    <row r="2"/>
    <row r="3">
      <c r="A3" s="15" t="inlineStr">
        <is>
          <t>AWAY — entry fees BAD families paid to other clubs</t>
        </is>
      </c>
    </row>
    <row r="4">
      <c r="A4" s="1" t="inlineStr">
        <is>
          <t>Meet</t>
        </is>
      </c>
      <c r="B4" s="1" t="inlineStr">
        <is>
          <t>Date</t>
        </is>
      </c>
      <c r="C4" s="1" t="inlineStr">
        <is>
          <t>Matched meet id</t>
        </is>
      </c>
      <c r="D4" s="1" t="inlineStr">
        <is>
          <t>Fees paid $</t>
        </is>
      </c>
    </row>
    <row r="5">
      <c r="A5" t="inlineStr">
        <is>
          <t>Hall of Fame</t>
        </is>
      </c>
      <c r="B5" t="inlineStr">
        <is>
          <t>2025-10-17</t>
        </is>
      </c>
      <c r="C5" t="inlineStr">
        <is>
          <t>M009</t>
        </is>
      </c>
      <c r="D5" s="12" t="n">
        <v>6223</v>
      </c>
    </row>
    <row r="6">
      <c r="A6" t="inlineStr">
        <is>
          <t>Alex Baumann Invitational</t>
        </is>
      </c>
      <c r="B6" t="inlineStr">
        <is>
          <t>2025-11-20</t>
        </is>
      </c>
      <c r="C6" t="inlineStr">
        <is>
          <t>—</t>
        </is>
      </c>
      <c r="D6" s="12" t="n">
        <v>1995</v>
      </c>
    </row>
    <row r="7">
      <c r="A7" t="inlineStr">
        <is>
          <t>Dash for Cash</t>
        </is>
      </c>
      <c r="B7" t="inlineStr">
        <is>
          <t>2025-12-04</t>
        </is>
      </c>
      <c r="C7" t="inlineStr">
        <is>
          <t>M171</t>
        </is>
      </c>
      <c r="D7" s="12" t="n">
        <v>5558</v>
      </c>
    </row>
    <row r="8">
      <c r="A8" t="inlineStr">
        <is>
          <t>Ontario Junior International</t>
        </is>
      </c>
      <c r="B8" t="inlineStr">
        <is>
          <t>2025-12-10</t>
        </is>
      </c>
      <c r="C8" t="inlineStr">
        <is>
          <t>—</t>
        </is>
      </c>
      <c r="D8" s="12" t="n">
        <v>0</v>
      </c>
    </row>
    <row r="9">
      <c r="A9" t="inlineStr">
        <is>
          <t>Mississauga Open</t>
        </is>
      </c>
      <c r="B9" t="inlineStr">
        <is>
          <t>2025-12-18</t>
        </is>
      </c>
      <c r="C9" t="inlineStr">
        <is>
          <t>M061</t>
        </is>
      </c>
      <c r="D9" s="12" t="n">
        <v>4308</v>
      </c>
    </row>
    <row r="10">
      <c r="A10" t="inlineStr">
        <is>
          <t>MMST Winter Novice Meet</t>
        </is>
      </c>
      <c r="B10" t="inlineStr">
        <is>
          <t>2026-01-09</t>
        </is>
      </c>
      <c r="C10" t="inlineStr">
        <is>
          <t>M051</t>
        </is>
      </c>
      <c r="D10" s="12" t="n">
        <v>1980</v>
      </c>
    </row>
    <row r="11">
      <c r="A11" t="inlineStr">
        <is>
          <t>Joan Malar Invitational</t>
        </is>
      </c>
      <c r="B11" t="inlineStr">
        <is>
          <t>2026-01-15</t>
        </is>
      </c>
      <c r="C11" t="inlineStr">
        <is>
          <t>M178</t>
        </is>
      </c>
      <c r="D11" s="12" t="n">
        <v>6799</v>
      </c>
    </row>
    <row r="12">
      <c r="A12" t="inlineStr">
        <is>
          <t>2026 HAC Winter Fest</t>
        </is>
      </c>
      <c r="B12" t="inlineStr">
        <is>
          <t>2026-02-07</t>
        </is>
      </c>
      <c r="C12" t="inlineStr">
        <is>
          <t>M179</t>
        </is>
      </c>
      <c r="D12" s="12" t="n">
        <v>1800</v>
      </c>
    </row>
    <row r="13">
      <c r="A13" t="inlineStr">
        <is>
          <t>Western Regional SC Championships (WOSA)</t>
        </is>
      </c>
      <c r="B13" t="inlineStr">
        <is>
          <t>2026-02-11</t>
        </is>
      </c>
      <c r="C13" t="inlineStr">
        <is>
          <t>M193</t>
        </is>
      </c>
      <c r="D13" s="12" t="n">
        <v>2231</v>
      </c>
    </row>
    <row r="14">
      <c r="A14" t="inlineStr">
        <is>
          <t>GTA Skins LC</t>
        </is>
      </c>
      <c r="B14" t="inlineStr">
        <is>
          <t>2026-02-12</t>
        </is>
      </c>
      <c r="C14" t="inlineStr">
        <is>
          <t>M053</t>
        </is>
      </c>
      <c r="D14" s="12" t="n">
        <v>3667</v>
      </c>
    </row>
    <row r="15">
      <c r="A15" t="inlineStr">
        <is>
          <t>Ontario Age Group Championships (MPAC)</t>
        </is>
      </c>
      <c r="B15" t="inlineStr">
        <is>
          <t>2026-03-04</t>
        </is>
      </c>
      <c r="C15" t="inlineStr">
        <is>
          <t>M044</t>
        </is>
      </c>
      <c r="D15" s="12" t="n">
        <v>474.57</v>
      </c>
    </row>
    <row r="16">
      <c r="A16" t="inlineStr">
        <is>
          <t>Ontario Age Group Championships (TPASC)</t>
        </is>
      </c>
      <c r="B16" t="inlineStr">
        <is>
          <t>2026-03-04</t>
        </is>
      </c>
      <c r="C16" t="inlineStr">
        <is>
          <t>M044</t>
        </is>
      </c>
      <c r="D16" s="12" t="n">
        <v>271.2</v>
      </c>
    </row>
    <row r="17">
      <c r="A17" t="inlineStr">
        <is>
          <t>ESWIM- BROCK Grand Prix</t>
        </is>
      </c>
      <c r="B17" t="inlineStr">
        <is>
          <t>2026-03-26</t>
        </is>
      </c>
      <c r="C17" t="inlineStr">
        <is>
          <t>M013</t>
        </is>
      </c>
      <c r="D17" s="12" t="n">
        <v>6480</v>
      </c>
    </row>
    <row r="18">
      <c r="A18" t="inlineStr">
        <is>
          <t>Mallards LC Challenge</t>
        </is>
      </c>
      <c r="B18" t="inlineStr">
        <is>
          <t>2026-04-16</t>
        </is>
      </c>
      <c r="C18" t="inlineStr">
        <is>
          <t>M038</t>
        </is>
      </c>
      <c r="D18" s="12" t="n">
        <v>7264</v>
      </c>
    </row>
    <row r="19">
      <c r="A19" t="inlineStr">
        <is>
          <t>Dr. Ralph Hicken Meet</t>
        </is>
      </c>
      <c r="B19" t="inlineStr">
        <is>
          <t>2026-04-29</t>
        </is>
      </c>
      <c r="C19" t="inlineStr">
        <is>
          <t>M064</t>
        </is>
      </c>
      <c r="D19" s="12" t="n">
        <v>5290</v>
      </c>
    </row>
    <row r="20">
      <c r="A20" t="inlineStr">
        <is>
          <t>GMAC Splash and Dash LC Invitational</t>
        </is>
      </c>
      <c r="B20" t="inlineStr">
        <is>
          <t>2026-05-07</t>
        </is>
      </c>
      <c r="C20" t="inlineStr">
        <is>
          <t>M240</t>
        </is>
      </c>
      <c r="D20" s="12" t="n">
        <v>3480</v>
      </c>
    </row>
    <row r="21">
      <c r="A21" t="inlineStr">
        <is>
          <t>Jack McCormick Invitational</t>
        </is>
      </c>
      <c r="B21" t="inlineStr">
        <is>
          <t>2026-05-21</t>
        </is>
      </c>
      <c r="C21" t="inlineStr">
        <is>
          <t>M183</t>
        </is>
      </c>
      <c r="D21" s="12" t="n">
        <v>1576</v>
      </c>
    </row>
    <row r="22">
      <c r="A22" t="inlineStr">
        <is>
          <t>WOSA Champs LC</t>
        </is>
      </c>
      <c r="B22" t="inlineStr">
        <is>
          <t>2026-06-03</t>
        </is>
      </c>
      <c r="C22" t="inlineStr">
        <is>
          <t>M218</t>
        </is>
      </c>
      <c r="D22" s="12" t="n">
        <v>0</v>
      </c>
    </row>
    <row r="23">
      <c r="A23" t="inlineStr">
        <is>
          <t>GMAC End of the Year Splash</t>
        </is>
      </c>
      <c r="B23" t="inlineStr">
        <is>
          <t>2026-06-05</t>
        </is>
      </c>
      <c r="C23" t="inlineStr">
        <is>
          <t>M175</t>
        </is>
      </c>
      <c r="D23" s="12" t="n">
        <v>3850</v>
      </c>
    </row>
    <row r="24">
      <c r="A24" t="inlineStr">
        <is>
          <t>Ontario Swimming Championships</t>
        </is>
      </c>
      <c r="B24" t="inlineStr">
        <is>
          <t>2026-07-07</t>
        </is>
      </c>
      <c r="C24" t="inlineStr">
        <is>
          <t>—</t>
        </is>
      </c>
      <c r="D24" s="12" t="n">
        <v>0</v>
      </c>
    </row>
    <row r="25">
      <c r="A25" t="inlineStr">
        <is>
          <t>Summer Sprint Invitational SC</t>
        </is>
      </c>
      <c r="B25" t="inlineStr">
        <is>
          <t>2026-07-24</t>
        </is>
      </c>
      <c r="C25" t="inlineStr">
        <is>
          <t>—</t>
        </is>
      </c>
      <c r="D25" s="12" t="n">
        <v>0</v>
      </c>
    </row>
    <row r="26">
      <c r="A26" s="15" t="inlineStr">
        <is>
          <t>TOTAL away spend</t>
        </is>
      </c>
      <c r="B26" t="inlineStr"/>
      <c r="C26" t="inlineStr"/>
      <c r="D26" s="12">
        <f>SUM(D5:D25)</f>
        <v/>
      </c>
    </row>
    <row r="27"/>
    <row r="28">
      <c r="A28" s="15" t="inlineStr">
        <is>
          <t>HOME — BAD swimmers' OWN entry fees at BAD-hosted meets (a revenue FLOOR: visiting clubs' fees are invoiced separately)</t>
        </is>
      </c>
    </row>
    <row r="29">
      <c r="A29" s="1" t="inlineStr">
        <is>
          <t>Meet</t>
        </is>
      </c>
      <c r="B29" s="1" t="inlineStr">
        <is>
          <t>Date</t>
        </is>
      </c>
      <c r="C29" s="1" t="inlineStr">
        <is>
          <t>Matched meet id</t>
        </is>
      </c>
      <c r="D29" s="1" t="inlineStr">
        <is>
          <t>Own-swimmer fees $</t>
        </is>
      </c>
    </row>
    <row r="30">
      <c r="A30" t="inlineStr">
        <is>
          <t>BAD Fall Invitational</t>
        </is>
      </c>
      <c r="B30" t="inlineStr">
        <is>
          <t>2025-10-31</t>
        </is>
      </c>
      <c r="C30" t="inlineStr">
        <is>
          <t>M149</t>
        </is>
      </c>
      <c r="D30" s="12" t="n">
        <v>9200</v>
      </c>
    </row>
    <row r="31">
      <c r="A31" t="inlineStr">
        <is>
          <t>BAD Novice Meet</t>
        </is>
      </c>
      <c r="B31" t="inlineStr">
        <is>
          <t>2025-11-29</t>
        </is>
      </c>
      <c r="C31" t="inlineStr">
        <is>
          <t>M150</t>
        </is>
      </c>
      <c r="D31" s="12" t="n">
        <v>0</v>
      </c>
    </row>
    <row r="32">
      <c r="A32" t="inlineStr">
        <is>
          <t>BAD Winter Splash Meet</t>
        </is>
      </c>
      <c r="B32" t="inlineStr">
        <is>
          <t>2026-01-23</t>
        </is>
      </c>
      <c r="C32" t="inlineStr">
        <is>
          <t>—</t>
        </is>
      </c>
      <c r="D32" s="12" t="n">
        <v>0</v>
      </c>
    </row>
    <row r="33">
      <c r="A33" t="inlineStr">
        <is>
          <t>BAD Spring Invitational</t>
        </is>
      </c>
      <c r="B33" t="inlineStr">
        <is>
          <t>2026-03-05</t>
        </is>
      </c>
      <c r="C33" t="inlineStr">
        <is>
          <t>M151</t>
        </is>
      </c>
      <c r="D33" s="12" t="n">
        <v>6443</v>
      </c>
    </row>
    <row r="34">
      <c r="A34" t="inlineStr">
        <is>
          <t>BAD Novice Meet</t>
        </is>
      </c>
      <c r="B34" t="inlineStr">
        <is>
          <t>2026-04-25</t>
        </is>
      </c>
      <c r="C34" t="inlineStr">
        <is>
          <t>M152</t>
        </is>
      </c>
      <c r="D34" s="12" t="n">
        <v>1960</v>
      </c>
    </row>
    <row r="35">
      <c r="A35" t="inlineStr">
        <is>
          <t>2026 Spring Splash</t>
        </is>
      </c>
      <c r="B35" t="inlineStr">
        <is>
          <t>2026-05-28</t>
        </is>
      </c>
      <c r="C35" t="inlineStr">
        <is>
          <t>M239</t>
        </is>
      </c>
      <c r="D35" s="12" t="n">
        <v>1225</v>
      </c>
    </row>
    <row r="36">
      <c r="A36" t="inlineStr">
        <is>
          <t>BAD Summer LC Invitational</t>
        </is>
      </c>
      <c r="B36" t="inlineStr">
        <is>
          <t>2026-06-18</t>
        </is>
      </c>
      <c r="C36" t="inlineStr">
        <is>
          <t>—</t>
        </is>
      </c>
      <c r="D36" s="12" t="n">
        <v>8507</v>
      </c>
    </row>
    <row r="37">
      <c r="A37" s="15" t="inlineStr">
        <is>
          <t>TOTAL own-swimmer fees</t>
        </is>
      </c>
      <c r="B37" t="inlineStr"/>
      <c r="C37" t="inlineStr"/>
      <c r="D37" s="12">
        <f>SUM(D30:D36)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2026-07-02T03:43:32Z</dcterms:created>
  <dcterms:modified xsi:type="dcterms:W3CDTF">2026-07-02T03:43:32Z</dcterms:modified>
</cp:coreProperties>
</file>